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20115" windowHeight="8610" activeTab="0"/>
  </bookViews>
  <sheets>
    <sheet name="Gastos" sheetId="1" r:id="rId1"/>
  </sheets>
  <externalReferences>
    <externalReference r:id="rId4"/>
    <externalReference r:id="rId5"/>
  </externalReferences>
  <definedNames>
    <definedName name="_xlnm.Print_Area" localSheetId="0">'Gastos'!$A$1:$BP$244</definedName>
    <definedName name="ESE">'[1]Parametros'!$A$1:$F$24</definedName>
    <definedName name="Periodo">'[1]Parametros'!$G$1:$H$34</definedName>
    <definedName name="SUBRED">'[1]Parametros'!$J$2:$K$5</definedName>
    <definedName name="_xlnm.Print_Titles" localSheetId="0">'Gastos'!$1:$7</definedName>
  </definedNames>
  <calcPr fullCalcOnLoad="1"/>
</workbook>
</file>

<file path=xl/sharedStrings.xml><?xml version="1.0" encoding="utf-8"?>
<sst xmlns="http://schemas.openxmlformats.org/spreadsheetml/2006/main" count="1769" uniqueCount="298">
  <si>
    <t>FECHA DE CORTE:</t>
  </si>
  <si>
    <r>
      <t>INFORME DE EJECUCION PRESUPUESTAL  DE GASTOS</t>
    </r>
    <r>
      <rPr>
        <b/>
        <i/>
        <sz val="8"/>
        <color indexed="10"/>
        <rFont val="Arial"/>
        <family val="2"/>
      </rPr>
      <t>:</t>
    </r>
  </si>
  <si>
    <t>CÓDIGO</t>
  </si>
  <si>
    <t>ID</t>
  </si>
  <si>
    <t>CÓDIGO FUT</t>
  </si>
  <si>
    <t>PRO PRIORITARIO</t>
  </si>
  <si>
    <t>DESCRIPCIÓN</t>
  </si>
  <si>
    <t>PRESUPUESTO INICIAL</t>
  </si>
  <si>
    <t xml:space="preserve">MODIFICACIONES </t>
  </si>
  <si>
    <t>PRESUPUESTO VIGENTE</t>
  </si>
  <si>
    <t>SUSPENSION</t>
  </si>
  <si>
    <t>PRESUPUESTO DISPONIBLE</t>
  </si>
  <si>
    <t>COMPROMISO PRESUPUESTAL</t>
  </si>
  <si>
    <t>% EJEC.</t>
  </si>
  <si>
    <t>SALDO DE APROPIACION</t>
  </si>
  <si>
    <t>GIRO PRESUPUESTAL</t>
  </si>
  <si>
    <t>% EJEC GIRO PPTO</t>
  </si>
  <si>
    <t>COMPROMISOS POR PAGAR</t>
  </si>
  <si>
    <t>PAGO DE  TESORERIA</t>
  </si>
  <si>
    <t>% EJEC GIRO TESORERIA</t>
  </si>
  <si>
    <t>CUENTAS POR GIRAR</t>
  </si>
  <si>
    <t>INICIAL</t>
  </si>
  <si>
    <t>CONTRA CRÉDITO</t>
  </si>
  <si>
    <t>CREDITO</t>
  </si>
  <si>
    <t>REDUCCIÓN</t>
  </si>
  <si>
    <t>ADICIÓN</t>
  </si>
  <si>
    <t>NETO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</si>
  <si>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</si>
  <si>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</si>
  <si>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</si>
  <si>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</si>
  <si>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</si>
  <si>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</si>
  <si>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</si>
  <si>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</si>
  <si>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</si>
  <si>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</si>
  <si>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</si>
  <si>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</si>
  <si>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ACUMULADOS</t>
  </si>
  <si>
    <t>POR PAGAR</t>
  </si>
  <si>
    <t>(2)</t>
  </si>
  <si>
    <t>( 3 )</t>
  </si>
  <si>
    <t>( 4 )</t>
  </si>
  <si>
    <t>( 5 )</t>
  </si>
  <si>
    <t>( 6 )</t>
  </si>
  <si>
    <t>( 7 )</t>
  </si>
  <si>
    <t>(8)=-(4)+(5)-(6)+(7)</t>
  </si>
  <si>
    <t>(9)=(3)+(8)</t>
  </si>
  <si>
    <t>(10)</t>
  </si>
  <si>
    <t>(11)= (9) - (10)</t>
  </si>
  <si>
    <t>( 12 )</t>
  </si>
  <si>
    <t>( 13 )</t>
  </si>
  <si>
    <t>(14)=(13)/(9)</t>
  </si>
  <si>
    <t>(15)=(11)-(13)</t>
  </si>
  <si>
    <t>( 16 )</t>
  </si>
  <si>
    <t>( 17 )</t>
  </si>
  <si>
    <t>(18)=(17)/(13)</t>
  </si>
  <si>
    <t>(19)=(13)-(17)</t>
  </si>
  <si>
    <t>( 20 )</t>
  </si>
  <si>
    <t>( 21 )</t>
  </si>
  <si>
    <t>(22)=(21)/(17)</t>
  </si>
  <si>
    <t>(23)=(17)-(21)</t>
  </si>
  <si>
    <t>TOTAL GASTOS MÁS DISPONIBILIDAD FINAL</t>
  </si>
  <si>
    <t>3</t>
  </si>
  <si>
    <t>0</t>
  </si>
  <si>
    <t>00</t>
  </si>
  <si>
    <t>0000</t>
  </si>
  <si>
    <t>GASTOS</t>
  </si>
  <si>
    <t>1</t>
  </si>
  <si>
    <t>GASTOS DE FUNCIONAMIENTO</t>
  </si>
  <si>
    <t>SERVICIOS PERSONALES</t>
  </si>
  <si>
    <t>01</t>
  </si>
  <si>
    <t>SERVICIOS PERSONALES ASOCIADOS A LA NÓMINA</t>
  </si>
  <si>
    <t>Sueldos Personal de Nómina</t>
  </si>
  <si>
    <t>02</t>
  </si>
  <si>
    <t>Gastos de Representación</t>
  </si>
  <si>
    <t>03</t>
  </si>
  <si>
    <t>Horas Extras, Dominicales, Festivos, Recargo Nocturno y trabajo suplementario</t>
  </si>
  <si>
    <t>04</t>
  </si>
  <si>
    <t>Auxilio de Transporte</t>
  </si>
  <si>
    <t>05</t>
  </si>
  <si>
    <t>Subsidio de Alimentacion</t>
  </si>
  <si>
    <t>06</t>
  </si>
  <si>
    <t>Bonificación por Servicios Prestados</t>
  </si>
  <si>
    <t>07</t>
  </si>
  <si>
    <t>Prima Semestral</t>
  </si>
  <si>
    <t>08</t>
  </si>
  <si>
    <t>Prima de Servicios</t>
  </si>
  <si>
    <t>09</t>
  </si>
  <si>
    <t>Prima de Navidad</t>
  </si>
  <si>
    <t>10</t>
  </si>
  <si>
    <t>Prima de Vacaciones</t>
  </si>
  <si>
    <t>11</t>
  </si>
  <si>
    <t>Prima Técnica</t>
  </si>
  <si>
    <t>12</t>
  </si>
  <si>
    <t>Prima de Antigüedad</t>
  </si>
  <si>
    <t>13</t>
  </si>
  <si>
    <t>Prima Secretarial</t>
  </si>
  <si>
    <t>14</t>
  </si>
  <si>
    <t>Prima de Riesgo</t>
  </si>
  <si>
    <t>15</t>
  </si>
  <si>
    <t>Otras Primas y Bonificaciones</t>
  </si>
  <si>
    <t>16</t>
  </si>
  <si>
    <t>Vacaciones en Dinero</t>
  </si>
  <si>
    <t>17</t>
  </si>
  <si>
    <t>Indemnizaciones Laborales</t>
  </si>
  <si>
    <t>18</t>
  </si>
  <si>
    <t>Partida de Incremento Salarial</t>
  </si>
  <si>
    <t>19</t>
  </si>
  <si>
    <t>Convenciones Colectivas o Convenios</t>
  </si>
  <si>
    <t>Personal Administrativo</t>
  </si>
  <si>
    <t>Jornal</t>
  </si>
  <si>
    <t>Quinquenio</t>
  </si>
  <si>
    <t>20</t>
  </si>
  <si>
    <t>Bonificación Especial de Recreación</t>
  </si>
  <si>
    <t>21</t>
  </si>
  <si>
    <t>Reconocimiento por Coordinación</t>
  </si>
  <si>
    <t>22</t>
  </si>
  <si>
    <t>Reconocimiento por Permanencia en el Servicio Público</t>
  </si>
  <si>
    <t>99</t>
  </si>
  <si>
    <t>Otros Gastos De Personal</t>
  </si>
  <si>
    <t>SERVICIOS PERSONALES INDIRECTOS</t>
  </si>
  <si>
    <t>Personal Supernumerario</t>
  </si>
  <si>
    <t>Jornales</t>
  </si>
  <si>
    <t>Honorarios</t>
  </si>
  <si>
    <t>Remuneración Servicios Técnicos</t>
  </si>
  <si>
    <t>APORTES PATRONALES AL SECTOR PRIVADO Y PÚBLICO</t>
  </si>
  <si>
    <t>APORTES PATRONALES SECTOR PRIVADO</t>
  </si>
  <si>
    <t>Cesantías Fondos Privados</t>
  </si>
  <si>
    <t>Pensiones  Fondos Privados</t>
  </si>
  <si>
    <t>Salud  EPS Privadas</t>
  </si>
  <si>
    <t>Administradora de Riesgos Profesionales  ARL  Sector Privado</t>
  </si>
  <si>
    <t>Caja de Compensación</t>
  </si>
  <si>
    <t>Aportes Patronales Sector Público</t>
  </si>
  <si>
    <t>Cesantías Fondos Públicos</t>
  </si>
  <si>
    <t>Pensiones  Fondos Públicos</t>
  </si>
  <si>
    <t>Salud  EPS Públicos</t>
  </si>
  <si>
    <t>Administradora de Riesgos Profesionales  ARL  Sector PÚBLICO</t>
  </si>
  <si>
    <t>ICBF</t>
  </si>
  <si>
    <t>SENA</t>
  </si>
  <si>
    <t>Comisiones</t>
  </si>
  <si>
    <t>OTROS APORTES PATRONALES</t>
  </si>
  <si>
    <t>Otros Aportes Patronales</t>
  </si>
  <si>
    <t>2</t>
  </si>
  <si>
    <t>GASTOS GENERALES</t>
  </si>
  <si>
    <t>ADQUISICION DE BIENES Y SERVICIOS</t>
  </si>
  <si>
    <t>Arrendamientos</t>
  </si>
  <si>
    <t>Dotación</t>
  </si>
  <si>
    <t>Gastos de Computador</t>
  </si>
  <si>
    <t>Viáticos y Gastos de Viaje</t>
  </si>
  <si>
    <t>Gastos de Transporte y Comunicación</t>
  </si>
  <si>
    <t>Impresos y Publicaciones</t>
  </si>
  <si>
    <t>Mantenimiento y Reparaciones</t>
  </si>
  <si>
    <t>Mantenimiento ESE</t>
  </si>
  <si>
    <t>Combustibles Lubricantes y Llantas</t>
  </si>
  <si>
    <t>Materiales y Suministros</t>
  </si>
  <si>
    <t>Seguros</t>
  </si>
  <si>
    <t>Seguros ESE</t>
  </si>
  <si>
    <t>Servicios Públicos</t>
  </si>
  <si>
    <t>Energía</t>
  </si>
  <si>
    <t>Acueducto y Alcantarillado</t>
  </si>
  <si>
    <t>Aseo</t>
  </si>
  <si>
    <t>Teléfono</t>
  </si>
  <si>
    <t>Gas</t>
  </si>
  <si>
    <t>Capacitación</t>
  </si>
  <si>
    <t>Bienestar e Incentivos</t>
  </si>
  <si>
    <t>Promoción Institucional</t>
  </si>
  <si>
    <t>Salud Ocupacional</t>
  </si>
  <si>
    <t>Información</t>
  </si>
  <si>
    <t>Publicidad</t>
  </si>
  <si>
    <t>Compra de Equipo</t>
  </si>
  <si>
    <t>OTROS GASTOS GENERALES</t>
  </si>
  <si>
    <t>Sentencias Judiciales</t>
  </si>
  <si>
    <t>Impuestos, Tasas, Contribuciones, Derechos y Multas</t>
  </si>
  <si>
    <t>Intereses, Comisiones y otros</t>
  </si>
  <si>
    <t>Programas y Convenios Institucionales</t>
  </si>
  <si>
    <t>Otros Programas y Convenios Institucionales</t>
  </si>
  <si>
    <t>Otros Gastos Generales</t>
  </si>
  <si>
    <t>TRANSFERENCIAS CORRIENTES</t>
  </si>
  <si>
    <t>CUENTAS POR PAGAR FUNCIONAMIENTO</t>
  </si>
  <si>
    <t>Cuentas por Pagar  Funcionamiento Vigencia Anterior</t>
  </si>
  <si>
    <t>Cuentas por Pagar Funcionamiento Otras Vigencias</t>
  </si>
  <si>
    <t>GASTOS DE OPERACIÓN</t>
  </si>
  <si>
    <t>GASTOS DE COMERCIALIZACIÓN</t>
  </si>
  <si>
    <t>Horas. Extras, Dominicales, Festivos, Recargo Nocturno Y Trabajo Suplementario</t>
  </si>
  <si>
    <t>Subsidio de Alimentación</t>
  </si>
  <si>
    <t>0001</t>
  </si>
  <si>
    <t>0002</t>
  </si>
  <si>
    <t>0003</t>
  </si>
  <si>
    <t>Otros Gastos de Personal</t>
  </si>
  <si>
    <t>APORTES PATRONALES AL SECTOR PRIVADO Y PUBLICO</t>
  </si>
  <si>
    <t>0004</t>
  </si>
  <si>
    <t>0005</t>
  </si>
  <si>
    <t xml:space="preserve">Caja de Compensación </t>
  </si>
  <si>
    <t>APORTES PATRONALES SECTOR PUBLICO</t>
  </si>
  <si>
    <t>Administradora de Riesgos Profesionales  ARL  Sector Público</t>
  </si>
  <si>
    <t>0006</t>
  </si>
  <si>
    <t>0007</t>
  </si>
  <si>
    <t>0009</t>
  </si>
  <si>
    <t>0099</t>
  </si>
  <si>
    <t>COMPRA DE BIENES</t>
  </si>
  <si>
    <t>INSUMOS HOSPITALARIOS</t>
  </si>
  <si>
    <t>Medicamentos</t>
  </si>
  <si>
    <t>Material Médico-Quirúrgicos</t>
  </si>
  <si>
    <t>Insumos de Salud Pública</t>
  </si>
  <si>
    <t>Adquisicion de bienes PIC</t>
  </si>
  <si>
    <t>ADQUISICIÓN DE SERVICIOS</t>
  </si>
  <si>
    <t>Mantenimiento Equipos Hospitalarios</t>
  </si>
  <si>
    <t>Servicio de Lavandería</t>
  </si>
  <si>
    <t>Suministro de Alimentos</t>
  </si>
  <si>
    <t>Adquisición de Servicios de Salud</t>
  </si>
  <si>
    <t>Contratación de Servicios Asistenciales</t>
  </si>
  <si>
    <t>Contratación Servicios Asistenciales Generales</t>
  </si>
  <si>
    <t>Contratación Servicios Asistenciales PIC</t>
  </si>
  <si>
    <t>Adquisición Otros Servicios</t>
  </si>
  <si>
    <t>COMPRA DE EQUIPO</t>
  </si>
  <si>
    <t>Equipo e Instrumental Médico Quirúrgico</t>
  </si>
  <si>
    <t>OTROS GASTOS DE COMERCIALIZACION</t>
  </si>
  <si>
    <t>CUENTAS POR PAGAR COMERCIALIZACIÓN</t>
  </si>
  <si>
    <t>Cuentas por Pagar  Comercialización Vigencia Anterior</t>
  </si>
  <si>
    <t>Cuentas por Pagar Comercialización  Otras Vigencias</t>
  </si>
  <si>
    <t>GASTOS DE PRODUCCION</t>
  </si>
  <si>
    <t>CUENTAS POR PAGAR PRODUCCION</t>
  </si>
  <si>
    <t>SERVICIO DE LA DEUDA</t>
  </si>
  <si>
    <t>INVERSIÓN</t>
  </si>
  <si>
    <t>DIRECTA</t>
  </si>
  <si>
    <t>Bogotá Humana</t>
  </si>
  <si>
    <t>Una ciudad que supera la segregación y la discriminación: el ser humano en el centro de las preocupaciones del desarrollo</t>
  </si>
  <si>
    <t>Territorios saludables y red de salud para la vida desde la diversidad</t>
  </si>
  <si>
    <t>0876</t>
  </si>
  <si>
    <t>Redes para la Salud y la Vida</t>
  </si>
  <si>
    <t>0782</t>
  </si>
  <si>
    <t>Acciones para la conformación de las redes integradas de servicios de salud  y para el mejoramiento de los servicios de salud de las  Empresas Sociales del Estado, en el marco del modelo de atención en salud.</t>
  </si>
  <si>
    <t>Recurso Humano</t>
  </si>
  <si>
    <t>0327</t>
  </si>
  <si>
    <t>Recurso  humano contratado para conformación de las redes integradas de servicios de salud y para el mejoramiento de los servicios de salud en las Empresas Sociales del Estado, en el marco del modelo de atención en salud.</t>
  </si>
  <si>
    <t>0878</t>
  </si>
  <si>
    <t>Hospital San Juan de Dios</t>
  </si>
  <si>
    <t>INFRAESTRUCTURA</t>
  </si>
  <si>
    <t>0524</t>
  </si>
  <si>
    <t>Acciones de reorganización de redes de prestadores de servicios de salud, gestión para la reapertura y puesta en operación de san Juan de Dios</t>
  </si>
  <si>
    <t>0303</t>
  </si>
  <si>
    <t>Recurso Humano contratado para el desarrollo y consolidación de redes, dentro del marco establecido en el Plan de Desarrollo</t>
  </si>
  <si>
    <t>0880</t>
  </si>
  <si>
    <t>Modernización e infraestructura de salud</t>
  </si>
  <si>
    <t>Infraestructura</t>
  </si>
  <si>
    <t>0076</t>
  </si>
  <si>
    <t>Construcción, reforzamiento, adecuación y ampliación</t>
  </si>
  <si>
    <t xml:space="preserve">Dotación </t>
  </si>
  <si>
    <t>0783</t>
  </si>
  <si>
    <t>Dotación de Infraestructura</t>
  </si>
  <si>
    <t>0881</t>
  </si>
  <si>
    <t>Ampliación y mejoramiento de la atención prehospitalaria</t>
  </si>
  <si>
    <t>0784</t>
  </si>
  <si>
    <t>Acciones de Reorganización de Redes - Red de Urgencias y Emergencias.</t>
  </si>
  <si>
    <t>0883</t>
  </si>
  <si>
    <t>Salud en línea</t>
  </si>
  <si>
    <t>0786</t>
  </si>
  <si>
    <t>Procedimientos y procesos integrales salud electrónica,  plataforma tecnológica y sistemas integrados de información</t>
  </si>
  <si>
    <t>Una Bogotá que Defiende y Fortalece lo Público</t>
  </si>
  <si>
    <t>Bogotá decide y protege el derecho fundamental a la salud pública</t>
  </si>
  <si>
    <t>0887</t>
  </si>
  <si>
    <t>Bogotá decide en salud</t>
  </si>
  <si>
    <t>30</t>
  </si>
  <si>
    <t>0397</t>
  </si>
  <si>
    <t>Capacitación, Comunicación, Asesoría y Asistencia Técnica para el Fomento de la Participación Social y Comunitaria.</t>
  </si>
  <si>
    <t>0152</t>
  </si>
  <si>
    <t xml:space="preserve">Recurso Humano para el Desarrollo de Funciones administrativas en Participación Social y Servicio al Ciudadano. </t>
  </si>
  <si>
    <t>Bogotá Mejor para Todos</t>
  </si>
  <si>
    <t>Pilar igualdad calidad de vida</t>
  </si>
  <si>
    <t>Modernizacion de la infraestructura Fisica y Tecnologica en Salud</t>
  </si>
  <si>
    <t>1191</t>
  </si>
  <si>
    <t>Actualización y Modernizacion de la infraestructura, fisica y tecnologica y de Comunicaciones en Salud</t>
  </si>
  <si>
    <t xml:space="preserve">Modernizacion de la Infraestructura, Fisica y Tecnologica. </t>
  </si>
  <si>
    <t>Construcción, reforzamiento, adecuación y ampliación de hospitales</t>
  </si>
  <si>
    <t>Dotación de Infraestructura hospitalaria del distrito capital</t>
  </si>
  <si>
    <t xml:space="preserve">Procedimientos y procesos integrales del sector salud en salud electronica, plataforma tecnologica y sistemas integrados de informacion en salud </t>
  </si>
  <si>
    <t>Eje transversal Gobierno Legitimo, fortalecimiento local y eficiencia</t>
  </si>
  <si>
    <t>Gobernanza e influencia local, regional e internacional</t>
  </si>
  <si>
    <t>1192</t>
  </si>
  <si>
    <t>Fortalecimiento de la Institucionalidad, Gobernanza y Rectoria en Salud.</t>
  </si>
  <si>
    <t>Institucionalidad, Gobernanza y Rectoria en Salud para Bogota.</t>
  </si>
  <si>
    <t>0696</t>
  </si>
  <si>
    <t>Adquisicion de equipos, materiales, suministros y servicios para el fortalecimiento de la gestion institucional.</t>
  </si>
  <si>
    <t>Capacitacion, Comunicación, Asesoria y Asistencia Tecnica para el Fomento de la Participación Social y Comunitaria en el Sector Salud.</t>
  </si>
  <si>
    <t>0358</t>
  </si>
  <si>
    <t>Personal contratado para apoyar actividades de fortalecimiento de la gestion institucional.</t>
  </si>
  <si>
    <t>TRANSFERENCIAS PARA INVERSIÓN</t>
  </si>
  <si>
    <t>4</t>
  </si>
  <si>
    <t>CUENTAS POR PAGAR INVERSIÓN</t>
  </si>
  <si>
    <t>Cuentas por Pagar  Inversión Vigencia Anterior</t>
  </si>
  <si>
    <t>Cuentas por Pagar Inversión Otras Vigencias</t>
  </si>
  <si>
    <t>DISPONIBILIDAD FINAL</t>
  </si>
  <si>
    <t>Edwin Bautista Garcia</t>
  </si>
  <si>
    <t xml:space="preserve">           Claudia Helena Prieto Vanegas</t>
  </si>
  <si>
    <t>Responsable Financiero</t>
  </si>
  <si>
    <t>Responsable Presupuesto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</si>
</sst>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(* #,##0_);_(* \(#,##0\);_(* &quot;-&quot;_);_(@_)"/>
    <numFmt numFmtId="166" formatCode="0.0%"/>
    <numFmt numFmtId="167" formatCode="[$-240A]dddd\,\ dd&quot; de &quot;mmmm&quot; de &quot;yyyy;@"/>
    <numFmt numFmtId="168" formatCode="00000000"/>
    <numFmt numFmtId="169" formatCode="#,##0.00_ ;[Red]\-#,##0.00\ "/>
    <numFmt numFmtId="170" formatCode="0\-0\-00\-00\-00\-000\-0000"/>
    <numFmt numFmtId="171" formatCode="_(* #,##0.00_);_(* \(#,##0.00\);_(* &quot;-&quot;??_);_(@_)"/>
    <numFmt numFmtId="172" formatCode="00"/>
    <numFmt numFmtId="173" formatCode="_-* #,##0_-;\-* #,##0_-;_-* &quot;-&quot;??_-;_-@_-"/>
    <numFmt numFmtId="174" formatCode="000000000000000"/>
    <numFmt numFmtId="175" formatCode="_(* #,##0_);_(* \(#,##0\);_(* &quot;-&quot;??_);_(@_)"/>
    <numFmt numFmtId="176" formatCode="#,"/>
    <numFmt numFmtId="177" formatCode="_([$€]* #,##0.00_);_([$€]* \(#,##0.00\);_([$€]* &quot;-&quot;??_);_(@_)"/>
    <numFmt numFmtId="178" formatCode="#,##0.0"/>
    <numFmt numFmtId="179" formatCode="#,##0;[Red]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b/>
      <i/>
      <sz val="8"/>
      <color indexed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176" fontId="17" fillId="0" borderId="0">
      <alignment/>
      <protection locked="0"/>
    </xf>
    <xf numFmtId="176" fontId="17" fillId="0" borderId="0">
      <alignment/>
      <protection locked="0"/>
    </xf>
    <xf numFmtId="176" fontId="17" fillId="0" borderId="0">
      <alignment/>
      <protection locked="0"/>
    </xf>
    <xf numFmtId="176" fontId="17" fillId="0" borderId="0">
      <alignment/>
      <protection locked="0"/>
    </xf>
    <xf numFmtId="176" fontId="17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7" fillId="0" borderId="0">
      <alignment/>
      <protection locked="0"/>
    </xf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9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0">
    <xf numFmtId="0" fontId="0" fillId="0" borderId="0" xfId="0" applyAlignment="1">
      <alignment/>
    </xf>
    <xf numFmtId="164" fontId="2" fillId="33" borderId="10" xfId="78" applyNumberFormat="1" applyFont="1" applyFill="1" applyBorder="1" applyAlignment="1" applyProtection="1">
      <alignment horizontal="left"/>
      <protection locked="0"/>
    </xf>
    <xf numFmtId="164" fontId="2" fillId="33" borderId="11" xfId="78" applyNumberFormat="1" applyFont="1" applyFill="1" applyBorder="1" applyAlignment="1" applyProtection="1">
      <alignment horizontal="left"/>
      <protection locked="0"/>
    </xf>
    <xf numFmtId="0" fontId="53" fillId="33" borderId="11" xfId="78" applyFont="1" applyFill="1" applyBorder="1" applyAlignment="1" applyProtection="1">
      <alignment horizontal="center"/>
      <protection locked="0"/>
    </xf>
    <xf numFmtId="0" fontId="3" fillId="33" borderId="11" xfId="78" applyFont="1" applyFill="1" applyBorder="1" applyAlignment="1" applyProtection="1">
      <alignment horizontal="center"/>
      <protection locked="0"/>
    </xf>
    <xf numFmtId="0" fontId="2" fillId="33" borderId="11" xfId="78" applyFont="1" applyFill="1" applyBorder="1" applyAlignment="1" applyProtection="1">
      <alignment/>
      <protection locked="0"/>
    </xf>
    <xf numFmtId="165" fontId="2" fillId="33" borderId="11" xfId="78" applyNumberFormat="1" applyFont="1" applyFill="1" applyBorder="1" applyAlignment="1" applyProtection="1">
      <alignment horizontal="left"/>
      <protection locked="0"/>
    </xf>
    <xf numFmtId="165" fontId="4" fillId="33" borderId="0" xfId="78" applyNumberFormat="1" applyFont="1" applyFill="1" applyBorder="1" applyAlignment="1" applyProtection="1">
      <alignment horizontal="center"/>
      <protection locked="0"/>
    </xf>
    <xf numFmtId="165" fontId="2" fillId="33" borderId="11" xfId="78" applyNumberFormat="1" applyFont="1" applyFill="1" applyBorder="1" applyProtection="1">
      <alignment/>
      <protection locked="0"/>
    </xf>
    <xf numFmtId="166" fontId="2" fillId="33" borderId="11" xfId="86" applyNumberFormat="1" applyFont="1" applyFill="1" applyBorder="1" applyAlignment="1" applyProtection="1">
      <alignment/>
      <protection locked="0"/>
    </xf>
    <xf numFmtId="165" fontId="2" fillId="33" borderId="11" xfId="78" applyNumberFormat="1" applyFont="1" applyFill="1" applyBorder="1" applyAlignment="1" applyProtection="1">
      <alignment horizontal="center"/>
      <protection locked="0"/>
    </xf>
    <xf numFmtId="165" fontId="2" fillId="33" borderId="11" xfId="78" applyNumberFormat="1" applyFont="1" applyFill="1" applyBorder="1" applyProtection="1">
      <alignment/>
      <protection/>
    </xf>
    <xf numFmtId="10" fontId="2" fillId="33" borderId="11" xfId="78" applyNumberFormat="1" applyFont="1" applyFill="1" applyBorder="1" applyProtection="1">
      <alignment/>
      <protection locked="0"/>
    </xf>
    <xf numFmtId="165" fontId="2" fillId="33" borderId="12" xfId="78" applyNumberFormat="1" applyFont="1" applyFill="1" applyBorder="1" applyProtection="1">
      <alignment/>
      <protection/>
    </xf>
    <xf numFmtId="165" fontId="2" fillId="33" borderId="13" xfId="78" applyNumberFormat="1" applyFont="1" applyFill="1" applyBorder="1" applyProtection="1">
      <alignment/>
      <protection/>
    </xf>
    <xf numFmtId="165" fontId="2" fillId="33" borderId="0" xfId="78" applyNumberFormat="1" applyFont="1" applyFill="1" applyBorder="1" applyProtection="1">
      <alignment/>
      <protection/>
    </xf>
    <xf numFmtId="164" fontId="5" fillId="33" borderId="14" xfId="78" applyNumberFormat="1" applyFont="1" applyFill="1" applyBorder="1" applyAlignment="1" applyProtection="1">
      <alignment horizontal="left"/>
      <protection/>
    </xf>
    <xf numFmtId="164" fontId="2" fillId="33" borderId="0" xfId="78" applyNumberFormat="1" applyFont="1" applyFill="1" applyBorder="1" applyAlignment="1" applyProtection="1">
      <alignment horizontal="left"/>
      <protection locked="0"/>
    </xf>
    <xf numFmtId="165" fontId="2" fillId="33" borderId="0" xfId="78" applyNumberFormat="1" applyFont="1" applyFill="1" applyBorder="1" applyProtection="1">
      <alignment/>
      <protection locked="0"/>
    </xf>
    <xf numFmtId="165" fontId="6" fillId="33" borderId="0" xfId="78" applyNumberFormat="1" applyFont="1" applyFill="1" applyBorder="1" applyAlignment="1" applyProtection="1">
      <alignment horizontal="center"/>
      <protection locked="0"/>
    </xf>
    <xf numFmtId="165" fontId="2" fillId="33" borderId="15" xfId="78" applyNumberFormat="1" applyFont="1" applyFill="1" applyBorder="1" applyAlignment="1" applyProtection="1">
      <alignment horizontal="center"/>
      <protection/>
    </xf>
    <xf numFmtId="165" fontId="3" fillId="33" borderId="0" xfId="78" applyNumberFormat="1" applyFont="1" applyFill="1" applyBorder="1" applyProtection="1">
      <alignment/>
      <protection locked="0"/>
    </xf>
    <xf numFmtId="166" fontId="2" fillId="33" borderId="0" xfId="86" applyNumberFormat="1" applyFont="1" applyFill="1" applyBorder="1" applyAlignment="1" applyProtection="1">
      <alignment/>
      <protection locked="0"/>
    </xf>
    <xf numFmtId="165" fontId="2" fillId="33" borderId="0" xfId="78" applyNumberFormat="1" applyFont="1" applyFill="1" applyBorder="1" applyAlignment="1" applyProtection="1">
      <alignment horizontal="center"/>
      <protection locked="0"/>
    </xf>
    <xf numFmtId="10" fontId="2" fillId="33" borderId="0" xfId="78" applyNumberFormat="1" applyFont="1" applyFill="1" applyBorder="1" applyProtection="1">
      <alignment/>
      <protection locked="0"/>
    </xf>
    <xf numFmtId="165" fontId="2" fillId="33" borderId="16" xfId="78" applyNumberFormat="1" applyFont="1" applyFill="1" applyBorder="1" applyProtection="1">
      <alignment/>
      <protection/>
    </xf>
    <xf numFmtId="165" fontId="2" fillId="33" borderId="17" xfId="78" applyNumberFormat="1" applyFont="1" applyFill="1" applyBorder="1" applyProtection="1">
      <alignment/>
      <protection/>
    </xf>
    <xf numFmtId="164" fontId="54" fillId="33" borderId="18" xfId="78" applyNumberFormat="1" applyFont="1" applyFill="1" applyBorder="1" applyAlignment="1" applyProtection="1">
      <alignment horizontal="left"/>
      <protection locked="0"/>
    </xf>
    <xf numFmtId="164" fontId="2" fillId="33" borderId="15" xfId="78" applyNumberFormat="1" applyFont="1" applyFill="1" applyBorder="1" applyAlignment="1" applyProtection="1">
      <alignment horizontal="left"/>
      <protection/>
    </xf>
    <xf numFmtId="0" fontId="8" fillId="33" borderId="15" xfId="78" applyFont="1" applyFill="1" applyBorder="1" applyProtection="1">
      <alignment/>
      <protection locked="0"/>
    </xf>
    <xf numFmtId="0" fontId="3" fillId="33" borderId="15" xfId="78" applyFont="1" applyFill="1" applyBorder="1" applyAlignment="1" applyProtection="1">
      <alignment horizontal="center"/>
      <protection locked="0"/>
    </xf>
    <xf numFmtId="167" fontId="7" fillId="33" borderId="15" xfId="78" applyNumberFormat="1" applyFont="1" applyFill="1" applyBorder="1" applyAlignment="1" applyProtection="1">
      <alignment/>
      <protection locked="0"/>
    </xf>
    <xf numFmtId="3" fontId="8" fillId="33" borderId="15" xfId="78" applyNumberFormat="1" applyFont="1" applyFill="1" applyBorder="1" applyProtection="1">
      <alignment/>
      <protection locked="0"/>
    </xf>
    <xf numFmtId="10" fontId="8" fillId="33" borderId="15" xfId="78" applyNumberFormat="1" applyFont="1" applyFill="1" applyBorder="1" applyProtection="1">
      <alignment/>
      <protection locked="0"/>
    </xf>
    <xf numFmtId="43" fontId="8" fillId="33" borderId="15" xfId="58" applyFont="1" applyFill="1" applyBorder="1" applyAlignment="1" applyProtection="1">
      <alignment/>
      <protection/>
    </xf>
    <xf numFmtId="0" fontId="8" fillId="33" borderId="15" xfId="78" applyFont="1" applyFill="1" applyBorder="1" applyProtection="1">
      <alignment/>
      <protection/>
    </xf>
    <xf numFmtId="0" fontId="8" fillId="33" borderId="19" xfId="78" applyFont="1" applyFill="1" applyBorder="1" applyProtection="1">
      <alignment/>
      <protection/>
    </xf>
    <xf numFmtId="0" fontId="8" fillId="33" borderId="0" xfId="78" applyFont="1" applyFill="1" applyBorder="1" applyProtection="1">
      <alignment/>
      <protection/>
    </xf>
    <xf numFmtId="0" fontId="8" fillId="33" borderId="17" xfId="78" applyFont="1" applyFill="1" applyBorder="1" applyProtection="1">
      <alignment/>
      <protection/>
    </xf>
    <xf numFmtId="168" fontId="3" fillId="0" borderId="20" xfId="80" applyNumberFormat="1" applyFont="1" applyFill="1" applyBorder="1" applyAlignment="1" applyProtection="1">
      <alignment horizontal="center" vertical="center" wrapText="1"/>
      <protection/>
    </xf>
    <xf numFmtId="0" fontId="8" fillId="0" borderId="16" xfId="80" applyFont="1" applyFill="1" applyBorder="1" applyAlignment="1" applyProtection="1">
      <alignment horizontal="center" vertical="center" wrapText="1"/>
      <protection/>
    </xf>
    <xf numFmtId="0" fontId="8" fillId="0" borderId="19" xfId="80" applyFont="1" applyFill="1" applyBorder="1" applyAlignment="1" applyProtection="1">
      <alignment horizontal="center" vertical="center" wrapText="1"/>
      <protection/>
    </xf>
    <xf numFmtId="164" fontId="3" fillId="0" borderId="21" xfId="61" applyNumberFormat="1" applyFont="1" applyBorder="1" applyAlignment="1" applyProtection="1">
      <alignment horizontal="center" vertical="center"/>
      <protection/>
    </xf>
    <xf numFmtId="165" fontId="3" fillId="0" borderId="22" xfId="61" applyNumberFormat="1" applyFont="1" applyBorder="1" applyAlignment="1" applyProtection="1" quotePrefix="1">
      <alignment horizontal="center" vertical="center"/>
      <protection/>
    </xf>
    <xf numFmtId="165" fontId="3" fillId="0" borderId="22" xfId="61" applyNumberFormat="1" applyFont="1" applyBorder="1" applyAlignment="1" applyProtection="1">
      <alignment horizontal="center" vertical="center"/>
      <protection/>
    </xf>
    <xf numFmtId="169" fontId="3" fillId="0" borderId="22" xfId="61" applyNumberFormat="1" applyFont="1" applyBorder="1" applyAlignment="1" applyProtection="1">
      <alignment horizontal="center" vertical="center"/>
      <protection/>
    </xf>
    <xf numFmtId="10" fontId="3" fillId="0" borderId="22" xfId="87" applyNumberFormat="1" applyFont="1" applyBorder="1" applyAlignment="1" applyProtection="1">
      <alignment horizontal="center" vertical="center"/>
      <protection/>
    </xf>
    <xf numFmtId="165" fontId="3" fillId="0" borderId="23" xfId="61" applyNumberFormat="1" applyFont="1" applyBorder="1" applyAlignment="1" applyProtection="1">
      <alignment horizontal="center" vertical="center"/>
      <protection/>
    </xf>
    <xf numFmtId="165" fontId="8" fillId="33" borderId="0" xfId="78" applyNumberFormat="1" applyFont="1" applyFill="1" applyBorder="1" applyAlignment="1" applyProtection="1">
      <alignment vertical="center"/>
      <protection/>
    </xf>
    <xf numFmtId="0" fontId="6" fillId="34" borderId="24" xfId="80" applyFont="1" applyFill="1" applyBorder="1" applyProtection="1">
      <alignment/>
      <protection/>
    </xf>
    <xf numFmtId="0" fontId="6" fillId="34" borderId="0" xfId="80" applyFont="1" applyFill="1" applyBorder="1" applyProtection="1">
      <alignment/>
      <protection/>
    </xf>
    <xf numFmtId="165" fontId="11" fillId="34" borderId="25" xfId="80" applyNumberFormat="1" applyFont="1" applyFill="1" applyBorder="1" applyAlignment="1" applyProtection="1">
      <alignment horizontal="left"/>
      <protection/>
    </xf>
    <xf numFmtId="3" fontId="6" fillId="34" borderId="22" xfId="80" applyNumberFormat="1" applyFont="1" applyFill="1" applyBorder="1" applyAlignment="1" applyProtection="1">
      <alignment vertical="center"/>
      <protection/>
    </xf>
    <xf numFmtId="3" fontId="0" fillId="34" borderId="22" xfId="80" applyNumberFormat="1" applyFont="1" applyFill="1" applyBorder="1" applyAlignment="1" applyProtection="1">
      <alignment vertical="center"/>
      <protection/>
    </xf>
    <xf numFmtId="3" fontId="6" fillId="35" borderId="22" xfId="80" applyNumberFormat="1" applyFont="1" applyFill="1" applyBorder="1" applyAlignment="1">
      <alignment vertical="center"/>
      <protection/>
    </xf>
    <xf numFmtId="3" fontId="0" fillId="35" borderId="22" xfId="80" applyNumberFormat="1" applyFont="1" applyFill="1" applyBorder="1" applyAlignment="1">
      <alignment vertical="center"/>
      <protection/>
    </xf>
    <xf numFmtId="10" fontId="6" fillId="34" borderId="22" xfId="87" applyNumberFormat="1" applyFont="1" applyFill="1" applyBorder="1" applyAlignment="1" applyProtection="1">
      <alignment vertical="center"/>
      <protection/>
    </xf>
    <xf numFmtId="3" fontId="6" fillId="34" borderId="23" xfId="80" applyNumberFormat="1" applyFont="1" applyFill="1" applyBorder="1" applyAlignment="1" applyProtection="1">
      <alignment vertical="center"/>
      <protection/>
    </xf>
    <xf numFmtId="0" fontId="6" fillId="33" borderId="0" xfId="78" applyFont="1" applyFill="1" applyBorder="1">
      <alignment/>
      <protection/>
    </xf>
    <xf numFmtId="170" fontId="6" fillId="36" borderId="26" xfId="80" applyNumberFormat="1" applyFont="1" applyFill="1" applyBorder="1" applyAlignment="1" applyProtection="1">
      <alignment horizontal="center"/>
      <protection/>
    </xf>
    <xf numFmtId="170" fontId="6" fillId="36" borderId="22" xfId="80" applyNumberFormat="1" applyFont="1" applyFill="1" applyBorder="1" applyAlignment="1" applyProtection="1">
      <alignment horizontal="center"/>
      <protection/>
    </xf>
    <xf numFmtId="3" fontId="6" fillId="36" borderId="22" xfId="80" applyNumberFormat="1" applyFont="1" applyFill="1" applyBorder="1" applyProtection="1">
      <alignment/>
      <protection/>
    </xf>
    <xf numFmtId="3" fontId="6" fillId="36" borderId="22" xfId="80" applyNumberFormat="1" applyFont="1" applyFill="1" applyBorder="1" applyAlignment="1" applyProtection="1">
      <alignment vertical="center"/>
      <protection/>
    </xf>
    <xf numFmtId="10" fontId="6" fillId="36" borderId="22" xfId="87" applyNumberFormat="1" applyFont="1" applyFill="1" applyBorder="1" applyAlignment="1" applyProtection="1">
      <alignment vertical="center"/>
      <protection/>
    </xf>
    <xf numFmtId="0" fontId="0" fillId="33" borderId="0" xfId="78" applyFont="1" applyFill="1" applyBorder="1">
      <alignment/>
      <protection/>
    </xf>
    <xf numFmtId="170" fontId="6" fillId="37" borderId="26" xfId="80" applyNumberFormat="1" applyFont="1" applyFill="1" applyBorder="1" applyAlignment="1" applyProtection="1">
      <alignment horizontal="center"/>
      <protection/>
    </xf>
    <xf numFmtId="170" fontId="6" fillId="37" borderId="22" xfId="80" applyNumberFormat="1" applyFont="1" applyFill="1" applyBorder="1" applyAlignment="1" applyProtection="1">
      <alignment horizontal="center"/>
      <protection/>
    </xf>
    <xf numFmtId="3" fontId="6" fillId="37" borderId="27" xfId="80" applyNumberFormat="1" applyFont="1" applyFill="1" applyBorder="1" applyAlignment="1" applyProtection="1" quotePrefix="1">
      <alignment horizontal="left"/>
      <protection/>
    </xf>
    <xf numFmtId="3" fontId="6" fillId="37" borderId="27" xfId="80" applyNumberFormat="1" applyFont="1" applyFill="1" applyBorder="1" applyAlignment="1" applyProtection="1">
      <alignment vertical="center"/>
      <protection/>
    </xf>
    <xf numFmtId="3" fontId="6" fillId="37" borderId="27" xfId="80" applyNumberFormat="1" applyFont="1" applyFill="1" applyBorder="1" applyAlignment="1">
      <alignment vertical="center"/>
      <protection/>
    </xf>
    <xf numFmtId="3" fontId="0" fillId="37" borderId="27" xfId="80" applyNumberFormat="1" applyFont="1" applyFill="1" applyBorder="1" applyAlignment="1">
      <alignment vertical="center"/>
      <protection/>
    </xf>
    <xf numFmtId="10" fontId="6" fillId="37" borderId="27" xfId="87" applyNumberFormat="1" applyFont="1" applyFill="1" applyBorder="1" applyAlignment="1" applyProtection="1">
      <alignment vertical="center"/>
      <protection/>
    </xf>
    <xf numFmtId="3" fontId="6" fillId="37" borderId="28" xfId="80" applyNumberFormat="1" applyFont="1" applyFill="1" applyBorder="1" applyAlignment="1" applyProtection="1">
      <alignment vertical="center"/>
      <protection/>
    </xf>
    <xf numFmtId="170" fontId="6" fillId="38" borderId="26" xfId="80" applyNumberFormat="1" applyFont="1" applyFill="1" applyBorder="1" applyAlignment="1" applyProtection="1">
      <alignment horizontal="center"/>
      <protection/>
    </xf>
    <xf numFmtId="170" fontId="6" fillId="38" borderId="22" xfId="80" applyNumberFormat="1" applyFont="1" applyFill="1" applyBorder="1" applyAlignment="1" applyProtection="1">
      <alignment horizontal="center"/>
      <protection/>
    </xf>
    <xf numFmtId="3" fontId="6" fillId="38" borderId="22" xfId="80" applyNumberFormat="1" applyFont="1" applyFill="1" applyBorder="1" applyProtection="1">
      <alignment/>
      <protection/>
    </xf>
    <xf numFmtId="3" fontId="6" fillId="38" borderId="22" xfId="80" applyNumberFormat="1" applyFont="1" applyFill="1" applyBorder="1" applyAlignment="1" applyProtection="1">
      <alignment vertical="center"/>
      <protection/>
    </xf>
    <xf numFmtId="3" fontId="6" fillId="38" borderId="22" xfId="80" applyNumberFormat="1" applyFont="1" applyFill="1" applyBorder="1" applyAlignment="1">
      <alignment vertical="center"/>
      <protection/>
    </xf>
    <xf numFmtId="3" fontId="0" fillId="38" borderId="22" xfId="80" applyNumberFormat="1" applyFont="1" applyFill="1" applyBorder="1" applyAlignment="1">
      <alignment vertical="center"/>
      <protection/>
    </xf>
    <xf numFmtId="10" fontId="6" fillId="38" borderId="22" xfId="87" applyNumberFormat="1" applyFont="1" applyFill="1" applyBorder="1" applyAlignment="1" applyProtection="1">
      <alignment vertical="center"/>
      <protection/>
    </xf>
    <xf numFmtId="3" fontId="6" fillId="38" borderId="23" xfId="80" applyNumberFormat="1" applyFont="1" applyFill="1" applyBorder="1" applyAlignment="1" applyProtection="1">
      <alignment vertical="center"/>
      <protection/>
    </xf>
    <xf numFmtId="170" fontId="6" fillId="39" borderId="26" xfId="80" applyNumberFormat="1" applyFont="1" applyFill="1" applyBorder="1" applyAlignment="1" applyProtection="1">
      <alignment horizontal="center"/>
      <protection/>
    </xf>
    <xf numFmtId="170" fontId="6" fillId="39" borderId="22" xfId="80" applyNumberFormat="1" applyFont="1" applyFill="1" applyBorder="1" applyAlignment="1" applyProtection="1">
      <alignment horizontal="center"/>
      <protection/>
    </xf>
    <xf numFmtId="3" fontId="6" fillId="39" borderId="22" xfId="80" applyNumberFormat="1" applyFont="1" applyFill="1" applyBorder="1" applyProtection="1">
      <alignment/>
      <protection/>
    </xf>
    <xf numFmtId="3" fontId="6" fillId="39" borderId="22" xfId="80" applyNumberFormat="1" applyFont="1" applyFill="1" applyBorder="1" applyAlignment="1" applyProtection="1">
      <alignment vertical="center"/>
      <protection/>
    </xf>
    <xf numFmtId="3" fontId="6" fillId="39" borderId="22" xfId="80" applyNumberFormat="1" applyFont="1" applyFill="1" applyBorder="1" applyAlignment="1">
      <alignment vertical="center"/>
      <protection/>
    </xf>
    <xf numFmtId="3" fontId="0" fillId="39" borderId="22" xfId="80" applyNumberFormat="1" applyFont="1" applyFill="1" applyBorder="1" applyAlignment="1">
      <alignment vertical="center"/>
      <protection/>
    </xf>
    <xf numFmtId="10" fontId="6" fillId="39" borderId="22" xfId="87" applyNumberFormat="1" applyFont="1" applyFill="1" applyBorder="1" applyAlignment="1" applyProtection="1">
      <alignment vertical="center"/>
      <protection/>
    </xf>
    <xf numFmtId="3" fontId="6" fillId="39" borderId="23" xfId="80" applyNumberFormat="1" applyFont="1" applyFill="1" applyBorder="1" applyAlignment="1" applyProtection="1">
      <alignment vertical="center"/>
      <protection/>
    </xf>
    <xf numFmtId="170" fontId="0" fillId="0" borderId="26" xfId="80" applyNumberFormat="1" applyFont="1" applyFill="1" applyBorder="1" applyAlignment="1" applyProtection="1">
      <alignment horizontal="center"/>
      <protection/>
    </xf>
    <xf numFmtId="170" fontId="0" fillId="0" borderId="22" xfId="80" applyNumberFormat="1" applyFont="1" applyFill="1" applyBorder="1" applyAlignment="1" applyProtection="1">
      <alignment horizontal="center"/>
      <protection/>
    </xf>
    <xf numFmtId="1" fontId="0" fillId="0" borderId="22" xfId="80" applyNumberFormat="1" applyFont="1" applyFill="1" applyBorder="1" applyAlignment="1" applyProtection="1">
      <alignment horizontal="center"/>
      <protection/>
    </xf>
    <xf numFmtId="3" fontId="0" fillId="0" borderId="22" xfId="80" applyNumberFormat="1" applyFont="1" applyFill="1" applyBorder="1" applyAlignment="1" applyProtection="1" quotePrefix="1">
      <alignment horizontal="left"/>
      <protection/>
    </xf>
    <xf numFmtId="3" fontId="0" fillId="0" borderId="22" xfId="80" applyNumberFormat="1" applyFont="1" applyFill="1" applyBorder="1" applyAlignment="1" applyProtection="1">
      <alignment vertical="center"/>
      <protection locked="0"/>
    </xf>
    <xf numFmtId="3" fontId="0" fillId="0" borderId="22" xfId="80" applyNumberFormat="1" applyFont="1" applyFill="1" applyBorder="1" applyAlignment="1" applyProtection="1">
      <alignment vertical="center"/>
      <protection/>
    </xf>
    <xf numFmtId="10" fontId="0" fillId="0" borderId="22" xfId="87" applyNumberFormat="1" applyFont="1" applyFill="1" applyBorder="1" applyAlignment="1" applyProtection="1">
      <alignment vertical="center"/>
      <protection/>
    </xf>
    <xf numFmtId="3" fontId="0" fillId="0" borderId="23" xfId="80" applyNumberFormat="1" applyFont="1" applyFill="1" applyBorder="1" applyAlignment="1" applyProtection="1">
      <alignment vertical="center"/>
      <protection/>
    </xf>
    <xf numFmtId="49" fontId="0" fillId="0" borderId="22" xfId="80" applyNumberFormat="1" applyFont="1" applyFill="1" applyBorder="1" applyAlignment="1" applyProtection="1">
      <alignment horizontal="center"/>
      <protection/>
    </xf>
    <xf numFmtId="3" fontId="0" fillId="0" borderId="22" xfId="80" applyNumberFormat="1" applyFont="1" applyFill="1" applyBorder="1" applyAlignment="1" applyProtection="1">
      <alignment horizontal="left"/>
      <protection/>
    </xf>
    <xf numFmtId="49" fontId="0" fillId="0" borderId="26" xfId="80" applyNumberFormat="1" applyFont="1" applyFill="1" applyBorder="1" applyAlignment="1" applyProtection="1">
      <alignment horizontal="center"/>
      <protection/>
    </xf>
    <xf numFmtId="49" fontId="6" fillId="39" borderId="22" xfId="80" applyNumberFormat="1" applyFont="1" applyFill="1" applyBorder="1" applyAlignment="1" applyProtection="1">
      <alignment horizontal="center"/>
      <protection/>
    </xf>
    <xf numFmtId="1" fontId="6" fillId="39" borderId="22" xfId="80" applyNumberFormat="1" applyFont="1" applyFill="1" applyBorder="1" applyAlignment="1" applyProtection="1">
      <alignment horizontal="center"/>
      <protection/>
    </xf>
    <xf numFmtId="3" fontId="6" fillId="39" borderId="22" xfId="80" applyNumberFormat="1" applyFont="1" applyFill="1" applyBorder="1" applyAlignment="1" applyProtection="1">
      <alignment horizontal="left"/>
      <protection/>
    </xf>
    <xf numFmtId="0" fontId="6" fillId="33" borderId="0" xfId="78" applyFont="1" applyFill="1" applyBorder="1" applyProtection="1">
      <alignment/>
      <protection/>
    </xf>
    <xf numFmtId="49" fontId="0" fillId="40" borderId="22" xfId="80" applyNumberFormat="1" applyFont="1" applyFill="1" applyBorder="1" applyAlignment="1" applyProtection="1">
      <alignment horizontal="center"/>
      <protection/>
    </xf>
    <xf numFmtId="170" fontId="0" fillId="0" borderId="22" xfId="80" applyNumberFormat="1" applyFont="1" applyFill="1" applyBorder="1" applyAlignment="1" applyProtection="1" quotePrefix="1">
      <alignment horizontal="center"/>
      <protection/>
    </xf>
    <xf numFmtId="49" fontId="0" fillId="0" borderId="22" xfId="63" applyNumberFormat="1" applyFont="1" applyFill="1" applyBorder="1" applyAlignment="1" applyProtection="1">
      <alignment horizontal="center"/>
      <protection/>
    </xf>
    <xf numFmtId="3" fontId="0" fillId="0" borderId="22" xfId="80" applyNumberFormat="1" applyFont="1" applyFill="1" applyBorder="1" applyProtection="1">
      <alignment/>
      <protection/>
    </xf>
    <xf numFmtId="49" fontId="0" fillId="0" borderId="22" xfId="80" applyNumberFormat="1" applyFont="1" applyFill="1" applyBorder="1" applyAlignment="1" applyProtection="1" quotePrefix="1">
      <alignment horizontal="center"/>
      <protection/>
    </xf>
    <xf numFmtId="170" fontId="6" fillId="41" borderId="26" xfId="80" applyNumberFormat="1" applyFont="1" applyFill="1" applyBorder="1" applyAlignment="1" applyProtection="1">
      <alignment horizontal="center"/>
      <protection/>
    </xf>
    <xf numFmtId="170" fontId="6" fillId="41" borderId="22" xfId="80" applyNumberFormat="1" applyFont="1" applyFill="1" applyBorder="1" applyAlignment="1" applyProtection="1">
      <alignment horizontal="center"/>
      <protection/>
    </xf>
    <xf numFmtId="49" fontId="6" fillId="41" borderId="22" xfId="80" applyNumberFormat="1" applyFont="1" applyFill="1" applyBorder="1" applyAlignment="1" applyProtection="1">
      <alignment horizontal="center"/>
      <protection/>
    </xf>
    <xf numFmtId="3" fontId="6" fillId="41" borderId="22" xfId="80" applyNumberFormat="1" applyFont="1" applyFill="1" applyBorder="1" applyProtection="1">
      <alignment/>
      <protection/>
    </xf>
    <xf numFmtId="3" fontId="6" fillId="41" borderId="22" xfId="80" applyNumberFormat="1" applyFont="1" applyFill="1" applyBorder="1" applyAlignment="1" applyProtection="1">
      <alignment vertical="center"/>
      <protection/>
    </xf>
    <xf numFmtId="3" fontId="0" fillId="41" borderId="22" xfId="80" applyNumberFormat="1" applyFont="1" applyFill="1" applyBorder="1" applyAlignment="1">
      <alignment vertical="center"/>
      <protection/>
    </xf>
    <xf numFmtId="3" fontId="6" fillId="41" borderId="22" xfId="80" applyNumberFormat="1" applyFont="1" applyFill="1" applyBorder="1" applyAlignment="1">
      <alignment vertical="center"/>
      <protection/>
    </xf>
    <xf numFmtId="10" fontId="6" fillId="41" borderId="22" xfId="87" applyNumberFormat="1" applyFont="1" applyFill="1" applyBorder="1" applyAlignment="1" applyProtection="1">
      <alignment vertical="center"/>
      <protection/>
    </xf>
    <xf numFmtId="3" fontId="6" fillId="41" borderId="23" xfId="80" applyNumberFormat="1" applyFont="1" applyFill="1" applyBorder="1" applyAlignment="1" applyProtection="1">
      <alignment vertical="center"/>
      <protection/>
    </xf>
    <xf numFmtId="170" fontId="6" fillId="41" borderId="22" xfId="80" applyNumberFormat="1" applyFont="1" applyFill="1" applyBorder="1" applyAlignment="1" applyProtection="1" quotePrefix="1">
      <alignment horizontal="center"/>
      <protection/>
    </xf>
    <xf numFmtId="3" fontId="0" fillId="0" borderId="22" xfId="80" applyNumberFormat="1" applyFont="1" applyFill="1" applyBorder="1" applyAlignment="1">
      <alignment vertical="center"/>
      <protection/>
    </xf>
    <xf numFmtId="170" fontId="6" fillId="38" borderId="22" xfId="80" applyNumberFormat="1" applyFont="1" applyFill="1" applyBorder="1" applyAlignment="1" applyProtection="1" quotePrefix="1">
      <alignment horizontal="center"/>
      <protection/>
    </xf>
    <xf numFmtId="170" fontId="6" fillId="39" borderId="22" xfId="80" applyNumberFormat="1" applyFont="1" applyFill="1" applyBorder="1" applyAlignment="1" applyProtection="1" quotePrefix="1">
      <alignment horizontal="center"/>
      <protection/>
    </xf>
    <xf numFmtId="3" fontId="6" fillId="41" borderId="22" xfId="80" applyNumberFormat="1" applyFont="1" applyFill="1" applyBorder="1" applyAlignment="1" applyProtection="1" quotePrefix="1">
      <alignment horizontal="left"/>
      <protection/>
    </xf>
    <xf numFmtId="170" fontId="0" fillId="39" borderId="26" xfId="80" applyNumberFormat="1" applyFont="1" applyFill="1" applyBorder="1" applyAlignment="1" applyProtection="1">
      <alignment horizontal="center"/>
      <protection/>
    </xf>
    <xf numFmtId="170" fontId="0" fillId="39" borderId="22" xfId="80" applyNumberFormat="1" applyFont="1" applyFill="1" applyBorder="1" applyAlignment="1" applyProtection="1">
      <alignment horizontal="center"/>
      <protection/>
    </xf>
    <xf numFmtId="49" fontId="0" fillId="39" borderId="22" xfId="80" applyNumberFormat="1" applyFont="1" applyFill="1" applyBorder="1" applyAlignment="1" applyProtection="1">
      <alignment horizontal="center"/>
      <protection/>
    </xf>
    <xf numFmtId="49" fontId="0" fillId="39" borderId="22" xfId="80" applyNumberFormat="1" applyFont="1" applyFill="1" applyBorder="1" applyAlignment="1" applyProtection="1" quotePrefix="1">
      <alignment horizontal="center"/>
      <protection/>
    </xf>
    <xf numFmtId="3" fontId="0" fillId="39" borderId="22" xfId="80" applyNumberFormat="1" applyFont="1" applyFill="1" applyBorder="1" applyAlignment="1" applyProtection="1">
      <alignment vertical="center"/>
      <protection/>
    </xf>
    <xf numFmtId="10" fontId="0" fillId="39" borderId="22" xfId="87" applyNumberFormat="1" applyFont="1" applyFill="1" applyBorder="1" applyAlignment="1" applyProtection="1">
      <alignment vertical="center"/>
      <protection/>
    </xf>
    <xf numFmtId="3" fontId="0" fillId="39" borderId="23" xfId="80" applyNumberFormat="1" applyFont="1" applyFill="1" applyBorder="1" applyAlignment="1" applyProtection="1">
      <alignment vertical="center"/>
      <protection/>
    </xf>
    <xf numFmtId="3" fontId="0" fillId="0" borderId="22" xfId="80" applyNumberFormat="1" applyFont="1" applyFill="1" applyBorder="1" applyAlignment="1" applyProtection="1">
      <alignment horizontal="justify"/>
      <protection/>
    </xf>
    <xf numFmtId="170" fontId="0" fillId="41" borderId="26" xfId="80" applyNumberFormat="1" applyFont="1" applyFill="1" applyBorder="1" applyAlignment="1" applyProtection="1">
      <alignment horizontal="center"/>
      <protection/>
    </xf>
    <xf numFmtId="170" fontId="0" fillId="41" borderId="22" xfId="80" applyNumberFormat="1" applyFont="1" applyFill="1" applyBorder="1" applyAlignment="1" applyProtection="1">
      <alignment horizontal="center"/>
      <protection/>
    </xf>
    <xf numFmtId="49" fontId="0" fillId="41" borderId="22" xfId="80" applyNumberFormat="1" applyFont="1" applyFill="1" applyBorder="1" applyAlignment="1" applyProtection="1">
      <alignment horizontal="center"/>
      <protection/>
    </xf>
    <xf numFmtId="49" fontId="0" fillId="41" borderId="22" xfId="80" applyNumberFormat="1" applyFont="1" applyFill="1" applyBorder="1" applyAlignment="1" applyProtection="1" quotePrefix="1">
      <alignment horizontal="center"/>
      <protection/>
    </xf>
    <xf numFmtId="170" fontId="0" fillId="41" borderId="22" xfId="80" applyNumberFormat="1" applyFont="1" applyFill="1" applyBorder="1" applyAlignment="1" applyProtection="1" quotePrefix="1">
      <alignment horizontal="center"/>
      <protection/>
    </xf>
    <xf numFmtId="3" fontId="0" fillId="41" borderId="22" xfId="80" applyNumberFormat="1" applyFont="1" applyFill="1" applyBorder="1" applyAlignment="1" applyProtection="1">
      <alignment vertical="center"/>
      <protection/>
    </xf>
    <xf numFmtId="10" fontId="0" fillId="41" borderId="22" xfId="87" applyNumberFormat="1" applyFont="1" applyFill="1" applyBorder="1" applyAlignment="1" applyProtection="1">
      <alignment vertical="center"/>
      <protection/>
    </xf>
    <xf numFmtId="3" fontId="0" fillId="41" borderId="23" xfId="80" applyNumberFormat="1" applyFont="1" applyFill="1" applyBorder="1" applyAlignment="1" applyProtection="1">
      <alignment vertical="center"/>
      <protection/>
    </xf>
    <xf numFmtId="3" fontId="6" fillId="33" borderId="0" xfId="78" applyNumberFormat="1" applyFont="1" applyFill="1" applyBorder="1" applyAlignment="1">
      <alignment horizontal="center"/>
      <protection/>
    </xf>
    <xf numFmtId="3" fontId="6" fillId="0" borderId="22" xfId="80" applyNumberFormat="1" applyFont="1" applyFill="1" applyBorder="1" applyAlignment="1" applyProtection="1">
      <alignment horizontal="left"/>
      <protection/>
    </xf>
    <xf numFmtId="170" fontId="0" fillId="42" borderId="26" xfId="80" applyNumberFormat="1" applyFont="1" applyFill="1" applyBorder="1" applyAlignment="1" applyProtection="1">
      <alignment horizontal="center"/>
      <protection/>
    </xf>
    <xf numFmtId="170" fontId="0" fillId="42" borderId="22" xfId="80" applyNumberFormat="1" applyFont="1" applyFill="1" applyBorder="1" applyAlignment="1" applyProtection="1">
      <alignment horizontal="center"/>
      <protection/>
    </xf>
    <xf numFmtId="49" fontId="0" fillId="42" borderId="22" xfId="80" applyNumberFormat="1" applyFont="1" applyFill="1" applyBorder="1" applyAlignment="1" applyProtection="1">
      <alignment horizontal="center"/>
      <protection/>
    </xf>
    <xf numFmtId="1" fontId="0" fillId="42" borderId="22" xfId="80" applyNumberFormat="1" applyFont="1" applyFill="1" applyBorder="1" applyAlignment="1" applyProtection="1">
      <alignment horizontal="center"/>
      <protection/>
    </xf>
    <xf numFmtId="3" fontId="6" fillId="42" borderId="22" xfId="80" applyNumberFormat="1" applyFont="1" applyFill="1" applyBorder="1" applyProtection="1">
      <alignment/>
      <protection/>
    </xf>
    <xf numFmtId="3" fontId="0" fillId="42" borderId="22" xfId="80" applyNumberFormat="1" applyFont="1" applyFill="1" applyBorder="1" applyAlignment="1" applyProtection="1">
      <alignment vertical="center"/>
      <protection/>
    </xf>
    <xf numFmtId="3" fontId="6" fillId="42" borderId="22" xfId="80" applyNumberFormat="1" applyFont="1" applyFill="1" applyBorder="1" applyAlignment="1">
      <alignment vertical="center"/>
      <protection/>
    </xf>
    <xf numFmtId="10" fontId="0" fillId="42" borderId="22" xfId="87" applyNumberFormat="1" applyFont="1" applyFill="1" applyBorder="1" applyAlignment="1" applyProtection="1">
      <alignment vertical="center"/>
      <protection/>
    </xf>
    <xf numFmtId="3" fontId="0" fillId="42" borderId="23" xfId="80" applyNumberFormat="1" applyFont="1" applyFill="1" applyBorder="1" applyAlignment="1" applyProtection="1">
      <alignment vertical="center"/>
      <protection/>
    </xf>
    <xf numFmtId="0" fontId="55" fillId="43" borderId="26" xfId="0" applyFont="1" applyFill="1" applyBorder="1" applyAlignment="1" applyProtection="1">
      <alignment/>
      <protection/>
    </xf>
    <xf numFmtId="0" fontId="55" fillId="43" borderId="22" xfId="0" applyFont="1" applyFill="1" applyBorder="1" applyAlignment="1" applyProtection="1">
      <alignment/>
      <protection/>
    </xf>
    <xf numFmtId="172" fontId="0" fillId="0" borderId="22" xfId="0" applyNumberFormat="1" applyFont="1" applyBorder="1" applyAlignment="1" applyProtection="1" quotePrefix="1">
      <alignment horizontal="right"/>
      <protection/>
    </xf>
    <xf numFmtId="3" fontId="6" fillId="0" borderId="22" xfId="80" applyNumberFormat="1" applyFont="1" applyFill="1" applyBorder="1" applyProtection="1">
      <alignment/>
      <protection/>
    </xf>
    <xf numFmtId="172" fontId="55" fillId="43" borderId="22" xfId="0" applyNumberFormat="1" applyFont="1" applyFill="1" applyBorder="1" applyAlignment="1" applyProtection="1" quotePrefix="1">
      <alignment horizontal="right"/>
      <protection/>
    </xf>
    <xf numFmtId="49" fontId="0" fillId="37" borderId="26" xfId="80" applyNumberFormat="1" applyFont="1" applyFill="1" applyBorder="1" applyAlignment="1" applyProtection="1">
      <alignment horizontal="center"/>
      <protection/>
    </xf>
    <xf numFmtId="49" fontId="0" fillId="37" borderId="22" xfId="80" applyNumberFormat="1" applyFont="1" applyFill="1" applyBorder="1" applyAlignment="1" applyProtection="1">
      <alignment horizontal="center"/>
      <protection/>
    </xf>
    <xf numFmtId="170" fontId="0" fillId="37" borderId="22" xfId="80" applyNumberFormat="1" applyFont="1" applyFill="1" applyBorder="1" applyAlignment="1" applyProtection="1">
      <alignment horizontal="center"/>
      <protection/>
    </xf>
    <xf numFmtId="3" fontId="6" fillId="37" borderId="22" xfId="80" applyNumberFormat="1" applyFont="1" applyFill="1" applyBorder="1" applyAlignment="1" applyProtection="1" quotePrefix="1">
      <alignment horizontal="left"/>
      <protection/>
    </xf>
    <xf numFmtId="3" fontId="0" fillId="37" borderId="22" xfId="80" applyNumberFormat="1" applyFont="1" applyFill="1" applyBorder="1" applyAlignment="1" applyProtection="1">
      <alignment vertical="center"/>
      <protection/>
    </xf>
    <xf numFmtId="10" fontId="0" fillId="37" borderId="22" xfId="87" applyNumberFormat="1" applyFont="1" applyFill="1" applyBorder="1" applyAlignment="1" applyProtection="1">
      <alignment vertical="center"/>
      <protection/>
    </xf>
    <xf numFmtId="3" fontId="0" fillId="37" borderId="22" xfId="80" applyNumberFormat="1" applyFont="1" applyFill="1" applyBorder="1" applyAlignment="1">
      <alignment vertical="center"/>
      <protection/>
    </xf>
    <xf numFmtId="3" fontId="6" fillId="37" borderId="22" xfId="80" applyNumberFormat="1" applyFont="1" applyFill="1" applyBorder="1" applyAlignment="1">
      <alignment vertical="center"/>
      <protection/>
    </xf>
    <xf numFmtId="170" fontId="0" fillId="38" borderId="26" xfId="80" applyNumberFormat="1" applyFont="1" applyFill="1" applyBorder="1" applyAlignment="1" applyProtection="1">
      <alignment horizontal="center"/>
      <protection/>
    </xf>
    <xf numFmtId="49" fontId="0" fillId="38" borderId="22" xfId="80" applyNumberFormat="1" applyFont="1" applyFill="1" applyBorder="1" applyAlignment="1" applyProtection="1">
      <alignment horizontal="center"/>
      <protection/>
    </xf>
    <xf numFmtId="1" fontId="0" fillId="38" borderId="22" xfId="80" applyNumberFormat="1" applyFont="1" applyFill="1" applyBorder="1" applyAlignment="1" applyProtection="1" quotePrefix="1">
      <alignment horizontal="center"/>
      <protection/>
    </xf>
    <xf numFmtId="170" fontId="0" fillId="38" borderId="22" xfId="80" applyNumberFormat="1" applyFont="1" applyFill="1" applyBorder="1" applyAlignment="1" applyProtection="1">
      <alignment horizontal="center"/>
      <protection/>
    </xf>
    <xf numFmtId="3" fontId="0" fillId="38" borderId="22" xfId="80" applyNumberFormat="1" applyFont="1" applyFill="1" applyBorder="1" applyAlignment="1" applyProtection="1">
      <alignment vertical="center"/>
      <protection/>
    </xf>
    <xf numFmtId="10" fontId="0" fillId="38" borderId="22" xfId="87" applyNumberFormat="1" applyFont="1" applyFill="1" applyBorder="1" applyAlignment="1" applyProtection="1">
      <alignment vertical="center"/>
      <protection/>
    </xf>
    <xf numFmtId="3" fontId="0" fillId="38" borderId="23" xfId="80" applyNumberFormat="1" applyFont="1" applyFill="1" applyBorder="1" applyAlignment="1" applyProtection="1">
      <alignment vertical="center"/>
      <protection/>
    </xf>
    <xf numFmtId="170" fontId="0" fillId="39" borderId="22" xfId="80" applyNumberFormat="1" applyFont="1" applyFill="1" applyBorder="1" applyAlignment="1" applyProtection="1" quotePrefix="1">
      <alignment horizontal="center"/>
      <protection/>
    </xf>
    <xf numFmtId="170" fontId="0" fillId="44" borderId="26" xfId="80" applyNumberFormat="1" applyFont="1" applyFill="1" applyBorder="1" applyAlignment="1" applyProtection="1">
      <alignment horizontal="center"/>
      <protection/>
    </xf>
    <xf numFmtId="170" fontId="0" fillId="44" borderId="22" xfId="80" applyNumberFormat="1" applyFont="1" applyFill="1" applyBorder="1" applyAlignment="1" applyProtection="1" quotePrefix="1">
      <alignment horizontal="center"/>
      <protection/>
    </xf>
    <xf numFmtId="170" fontId="0" fillId="44" borderId="22" xfId="80" applyNumberFormat="1" applyFont="1" applyFill="1" applyBorder="1" applyAlignment="1" applyProtection="1">
      <alignment horizontal="center"/>
      <protection/>
    </xf>
    <xf numFmtId="3" fontId="6" fillId="44" borderId="22" xfId="80" applyNumberFormat="1" applyFont="1" applyFill="1" applyBorder="1" applyProtection="1">
      <alignment/>
      <protection/>
    </xf>
    <xf numFmtId="3" fontId="0" fillId="44" borderId="22" xfId="80" applyNumberFormat="1" applyFont="1" applyFill="1" applyBorder="1" applyAlignment="1" applyProtection="1">
      <alignment vertical="center"/>
      <protection/>
    </xf>
    <xf numFmtId="3" fontId="0" fillId="44" borderId="22" xfId="80" applyNumberFormat="1" applyFont="1" applyFill="1" applyBorder="1" applyAlignment="1">
      <alignment vertical="center"/>
      <protection/>
    </xf>
    <xf numFmtId="3" fontId="6" fillId="44" borderId="22" xfId="80" applyNumberFormat="1" applyFont="1" applyFill="1" applyBorder="1" applyAlignment="1">
      <alignment vertical="center"/>
      <protection/>
    </xf>
    <xf numFmtId="10" fontId="0" fillId="44" borderId="22" xfId="87" applyNumberFormat="1" applyFont="1" applyFill="1" applyBorder="1" applyAlignment="1" applyProtection="1">
      <alignment vertical="center"/>
      <protection/>
    </xf>
    <xf numFmtId="3" fontId="0" fillId="44" borderId="23" xfId="80" applyNumberFormat="1" applyFont="1" applyFill="1" applyBorder="1" applyAlignment="1" applyProtection="1">
      <alignment vertical="center"/>
      <protection/>
    </xf>
    <xf numFmtId="49" fontId="0" fillId="44" borderId="22" xfId="80" applyNumberFormat="1" applyFont="1" applyFill="1" applyBorder="1" applyAlignment="1" applyProtection="1">
      <alignment horizontal="center"/>
      <protection/>
    </xf>
    <xf numFmtId="1" fontId="0" fillId="39" borderId="22" xfId="80" applyNumberFormat="1" applyFont="1" applyFill="1" applyBorder="1" applyAlignment="1" applyProtection="1" quotePrefix="1">
      <alignment horizontal="center"/>
      <protection/>
    </xf>
    <xf numFmtId="1" fontId="0" fillId="0" borderId="22" xfId="80" applyNumberFormat="1" applyFont="1" applyFill="1" applyBorder="1" applyAlignment="1" applyProtection="1" quotePrefix="1">
      <alignment horizontal="center"/>
      <protection/>
    </xf>
    <xf numFmtId="0" fontId="12" fillId="33" borderId="0" xfId="78" applyFont="1" applyFill="1" applyBorder="1">
      <alignment/>
      <protection/>
    </xf>
    <xf numFmtId="1" fontId="0" fillId="42" borderId="22" xfId="80" applyNumberFormat="1" applyFont="1" applyFill="1" applyBorder="1" applyAlignment="1" applyProtection="1" quotePrefix="1">
      <alignment horizontal="center"/>
      <protection/>
    </xf>
    <xf numFmtId="49" fontId="0" fillId="42" borderId="22" xfId="80" applyNumberFormat="1" applyFont="1" applyFill="1" applyBorder="1" applyAlignment="1" applyProtection="1" quotePrefix="1">
      <alignment horizontal="center"/>
      <protection/>
    </xf>
    <xf numFmtId="170" fontId="0" fillId="42" borderId="22" xfId="80" applyNumberFormat="1" applyFont="1" applyFill="1" applyBorder="1" applyAlignment="1" applyProtection="1" quotePrefix="1">
      <alignment horizontal="center"/>
      <protection/>
    </xf>
    <xf numFmtId="3" fontId="0" fillId="42" borderId="22" xfId="80" applyNumberFormat="1" applyFont="1" applyFill="1" applyBorder="1" applyProtection="1">
      <alignment/>
      <protection/>
    </xf>
    <xf numFmtId="3" fontId="0" fillId="42" borderId="22" xfId="80" applyNumberFormat="1" applyFont="1" applyFill="1" applyBorder="1" applyAlignment="1">
      <alignment vertical="center"/>
      <protection/>
    </xf>
    <xf numFmtId="0" fontId="0" fillId="40" borderId="26" xfId="0" applyFont="1" applyFill="1" applyBorder="1" applyAlignment="1" applyProtection="1">
      <alignment horizontal="center"/>
      <protection/>
    </xf>
    <xf numFmtId="0" fontId="0" fillId="40" borderId="22" xfId="0" applyFont="1" applyFill="1" applyBorder="1" applyAlignment="1" applyProtection="1">
      <alignment horizontal="center"/>
      <protection/>
    </xf>
    <xf numFmtId="172" fontId="0" fillId="40" borderId="22" xfId="0" applyNumberFormat="1" applyFont="1" applyFill="1" applyBorder="1" applyAlignment="1" applyProtection="1">
      <alignment horizontal="center"/>
      <protection/>
    </xf>
    <xf numFmtId="172" fontId="0" fillId="40" borderId="29" xfId="0" applyNumberFormat="1" applyFont="1" applyFill="1" applyBorder="1" applyAlignment="1" applyProtection="1">
      <alignment/>
      <protection/>
    </xf>
    <xf numFmtId="0" fontId="0" fillId="40" borderId="23" xfId="0" applyFont="1" applyFill="1" applyBorder="1" applyAlignment="1" applyProtection="1">
      <alignment horizontal="left" vertical="center" wrapText="1"/>
      <protection/>
    </xf>
    <xf numFmtId="0" fontId="0" fillId="40" borderId="29" xfId="0" applyFont="1" applyFill="1" applyBorder="1" applyAlignment="1" applyProtection="1">
      <alignment horizontal="left" vertical="center" wrapText="1"/>
      <protection/>
    </xf>
    <xf numFmtId="170" fontId="6" fillId="42" borderId="26" xfId="80" applyNumberFormat="1" applyFont="1" applyFill="1" applyBorder="1" applyAlignment="1" applyProtection="1">
      <alignment horizontal="center"/>
      <protection/>
    </xf>
    <xf numFmtId="49" fontId="6" fillId="42" borderId="22" xfId="80" applyNumberFormat="1" applyFont="1" applyFill="1" applyBorder="1" applyAlignment="1" applyProtection="1">
      <alignment horizontal="center"/>
      <protection/>
    </xf>
    <xf numFmtId="1" fontId="6" fillId="42" borderId="22" xfId="80" applyNumberFormat="1" applyFont="1" applyFill="1" applyBorder="1" applyAlignment="1" applyProtection="1" quotePrefix="1">
      <alignment horizontal="center"/>
      <protection/>
    </xf>
    <xf numFmtId="170" fontId="6" fillId="42" borderId="22" xfId="80" applyNumberFormat="1" applyFont="1" applyFill="1" applyBorder="1" applyAlignment="1" applyProtection="1">
      <alignment horizontal="center"/>
      <protection/>
    </xf>
    <xf numFmtId="3" fontId="6" fillId="42" borderId="22" xfId="80" applyNumberFormat="1" applyFont="1" applyFill="1" applyBorder="1" applyAlignment="1" applyProtection="1">
      <alignment vertical="center"/>
      <protection/>
    </xf>
    <xf numFmtId="10" fontId="6" fillId="42" borderId="22" xfId="87" applyNumberFormat="1" applyFont="1" applyFill="1" applyBorder="1" applyAlignment="1" applyProtection="1">
      <alignment vertical="center"/>
      <protection/>
    </xf>
    <xf numFmtId="3" fontId="6" fillId="42" borderId="23" xfId="80" applyNumberFormat="1" applyFont="1" applyFill="1" applyBorder="1" applyAlignment="1" applyProtection="1">
      <alignment vertical="center"/>
      <protection/>
    </xf>
    <xf numFmtId="170" fontId="6" fillId="40" borderId="22" xfId="80" applyNumberFormat="1" applyFont="1" applyFill="1" applyBorder="1" applyAlignment="1" applyProtection="1">
      <alignment horizontal="center"/>
      <protection/>
    </xf>
    <xf numFmtId="1" fontId="0" fillId="40" borderId="22" xfId="80" applyNumberFormat="1" applyFont="1" applyFill="1" applyBorder="1" applyAlignment="1" applyProtection="1">
      <alignment horizontal="center"/>
      <protection/>
    </xf>
    <xf numFmtId="3" fontId="6" fillId="0" borderId="22" xfId="80" applyNumberFormat="1" applyFont="1" applyFill="1" applyBorder="1" applyAlignment="1" applyProtection="1">
      <alignment vertical="center"/>
      <protection locked="0"/>
    </xf>
    <xf numFmtId="3" fontId="6" fillId="0" borderId="22" xfId="80" applyNumberFormat="1" applyFont="1" applyFill="1" applyBorder="1" applyAlignment="1" applyProtection="1">
      <alignment vertical="center"/>
      <protection/>
    </xf>
    <xf numFmtId="10" fontId="6" fillId="0" borderId="22" xfId="87" applyNumberFormat="1" applyFont="1" applyFill="1" applyBorder="1" applyAlignment="1" applyProtection="1">
      <alignment vertical="center"/>
      <protection/>
    </xf>
    <xf numFmtId="0" fontId="6" fillId="43" borderId="26" xfId="0" applyFont="1" applyFill="1" applyBorder="1" applyAlignment="1" applyProtection="1">
      <alignment horizontal="center"/>
      <protection/>
    </xf>
    <xf numFmtId="0" fontId="6" fillId="43" borderId="22" xfId="0" applyFont="1" applyFill="1" applyBorder="1" applyAlignment="1" applyProtection="1">
      <alignment horizontal="center"/>
      <protection/>
    </xf>
    <xf numFmtId="172" fontId="6" fillId="43" borderId="22" xfId="0" applyNumberFormat="1" applyFont="1" applyFill="1" applyBorder="1" applyAlignment="1" applyProtection="1">
      <alignment horizontal="center"/>
      <protection/>
    </xf>
    <xf numFmtId="170" fontId="6" fillId="43" borderId="22" xfId="80" applyNumberFormat="1" applyFont="1" applyFill="1" applyBorder="1" applyAlignment="1" applyProtection="1">
      <alignment horizontal="center"/>
      <protection/>
    </xf>
    <xf numFmtId="1" fontId="6" fillId="43" borderId="22" xfId="80" applyNumberFormat="1" applyFont="1" applyFill="1" applyBorder="1" applyAlignment="1" applyProtection="1">
      <alignment horizontal="center"/>
      <protection/>
    </xf>
    <xf numFmtId="0" fontId="6" fillId="43" borderId="23" xfId="0" applyFont="1" applyFill="1" applyBorder="1" applyAlignment="1" applyProtection="1">
      <alignment horizontal="left" vertical="center" wrapText="1"/>
      <protection/>
    </xf>
    <xf numFmtId="3" fontId="6" fillId="43" borderId="22" xfId="80" applyNumberFormat="1" applyFont="1" applyFill="1" applyBorder="1" applyAlignment="1" applyProtection="1">
      <alignment vertical="center"/>
      <protection locked="0"/>
    </xf>
    <xf numFmtId="3" fontId="6" fillId="43" borderId="22" xfId="80" applyNumberFormat="1" applyFont="1" applyFill="1" applyBorder="1" applyAlignment="1" applyProtection="1">
      <alignment vertical="center"/>
      <protection/>
    </xf>
    <xf numFmtId="3" fontId="6" fillId="43" borderId="22" xfId="80" applyNumberFormat="1" applyFont="1" applyFill="1" applyBorder="1" applyAlignment="1">
      <alignment vertical="center"/>
      <protection/>
    </xf>
    <xf numFmtId="10" fontId="6" fillId="43" borderId="22" xfId="87" applyNumberFormat="1" applyFont="1" applyFill="1" applyBorder="1" applyAlignment="1" applyProtection="1">
      <alignment vertical="center"/>
      <protection/>
    </xf>
    <xf numFmtId="3" fontId="6" fillId="43" borderId="23" xfId="80" applyNumberFormat="1" applyFont="1" applyFill="1" applyBorder="1" applyAlignment="1" applyProtection="1">
      <alignment vertical="center"/>
      <protection/>
    </xf>
    <xf numFmtId="49" fontId="6" fillId="37" borderId="22" xfId="80" applyNumberFormat="1" applyFont="1" applyFill="1" applyBorder="1" applyAlignment="1" applyProtection="1">
      <alignment horizontal="center"/>
      <protection/>
    </xf>
    <xf numFmtId="49" fontId="6" fillId="38" borderId="22" xfId="80" applyNumberFormat="1" applyFont="1" applyFill="1" applyBorder="1" applyAlignment="1" applyProtection="1">
      <alignment horizontal="center"/>
      <protection/>
    </xf>
    <xf numFmtId="0" fontId="6" fillId="45" borderId="30" xfId="0" applyFont="1" applyFill="1" applyBorder="1" applyAlignment="1" applyProtection="1">
      <alignment horizontal="center" vertical="center"/>
      <protection/>
    </xf>
    <xf numFmtId="0" fontId="6" fillId="45" borderId="22" xfId="0" applyFont="1" applyFill="1" applyBorder="1" applyAlignment="1" applyProtection="1">
      <alignment horizontal="center" vertical="center"/>
      <protection/>
    </xf>
    <xf numFmtId="0" fontId="6" fillId="45" borderId="27" xfId="0" applyFont="1" applyFill="1" applyBorder="1" applyAlignment="1" applyProtection="1">
      <alignment horizontal="center" vertical="center"/>
      <protection/>
    </xf>
    <xf numFmtId="0" fontId="6" fillId="45" borderId="27" xfId="0" applyFont="1" applyFill="1" applyBorder="1" applyAlignment="1" applyProtection="1">
      <alignment horizontal="left" vertical="center" wrapText="1"/>
      <protection/>
    </xf>
    <xf numFmtId="3" fontId="6" fillId="45" borderId="22" xfId="0" applyNumberFormat="1" applyFont="1" applyFill="1" applyBorder="1" applyAlignment="1" applyProtection="1">
      <alignment vertical="center"/>
      <protection/>
    </xf>
    <xf numFmtId="10" fontId="6" fillId="45" borderId="22" xfId="87" applyNumberFormat="1" applyFont="1" applyFill="1" applyBorder="1" applyAlignment="1" applyProtection="1">
      <alignment vertical="center"/>
      <protection/>
    </xf>
    <xf numFmtId="3" fontId="6" fillId="45" borderId="23" xfId="0" applyNumberFormat="1" applyFont="1" applyFill="1" applyBorder="1" applyAlignment="1" applyProtection="1">
      <alignment vertical="center"/>
      <protection/>
    </xf>
    <xf numFmtId="0" fontId="6" fillId="46" borderId="26" xfId="0" applyFont="1" applyFill="1" applyBorder="1" applyAlignment="1" applyProtection="1">
      <alignment horizontal="center" vertical="center"/>
      <protection/>
    </xf>
    <xf numFmtId="0" fontId="6" fillId="46" borderId="22" xfId="0" applyFont="1" applyFill="1" applyBorder="1" applyAlignment="1" applyProtection="1">
      <alignment horizontal="center" vertical="center"/>
      <protection/>
    </xf>
    <xf numFmtId="0" fontId="6" fillId="46" borderId="22" xfId="0" applyFont="1" applyFill="1" applyBorder="1" applyAlignment="1" applyProtection="1" quotePrefix="1">
      <alignment horizontal="center" vertical="center"/>
      <protection/>
    </xf>
    <xf numFmtId="0" fontId="6" fillId="47" borderId="22" xfId="0" applyFont="1" applyFill="1" applyBorder="1" applyAlignment="1" applyProtection="1">
      <alignment horizontal="justify" vertical="center" wrapText="1"/>
      <protection/>
    </xf>
    <xf numFmtId="3" fontId="6" fillId="47" borderId="22" xfId="0" applyNumberFormat="1" applyFont="1" applyFill="1" applyBorder="1" applyAlignment="1" applyProtection="1">
      <alignment vertical="center"/>
      <protection/>
    </xf>
    <xf numFmtId="3" fontId="6" fillId="47" borderId="22" xfId="80" applyNumberFormat="1" applyFont="1" applyFill="1" applyBorder="1" applyAlignment="1" applyProtection="1">
      <alignment vertical="center"/>
      <protection/>
    </xf>
    <xf numFmtId="10" fontId="6" fillId="47" borderId="22" xfId="87" applyNumberFormat="1" applyFont="1" applyFill="1" applyBorder="1" applyAlignment="1" applyProtection="1">
      <alignment vertical="center"/>
      <protection/>
    </xf>
    <xf numFmtId="3" fontId="6" fillId="47" borderId="23" xfId="0" applyNumberFormat="1" applyFont="1" applyFill="1" applyBorder="1" applyAlignment="1" applyProtection="1">
      <alignment vertical="center"/>
      <protection/>
    </xf>
    <xf numFmtId="0" fontId="6" fillId="48" borderId="26" xfId="0" applyFont="1" applyFill="1" applyBorder="1" applyAlignment="1" applyProtection="1">
      <alignment horizontal="center" vertical="center"/>
      <protection/>
    </xf>
    <xf numFmtId="0" fontId="6" fillId="48" borderId="22" xfId="0" applyFont="1" applyFill="1" applyBorder="1" applyAlignment="1" applyProtection="1">
      <alignment horizontal="center" vertical="center"/>
      <protection/>
    </xf>
    <xf numFmtId="0" fontId="6" fillId="48" borderId="22" xfId="0" applyFont="1" applyFill="1" applyBorder="1" applyAlignment="1" applyProtection="1">
      <alignment/>
      <protection/>
    </xf>
    <xf numFmtId="0" fontId="6" fillId="49" borderId="22" xfId="0" applyFont="1" applyFill="1" applyBorder="1" applyAlignment="1" applyProtection="1">
      <alignment horizontal="justify" vertical="center" wrapText="1"/>
      <protection/>
    </xf>
    <xf numFmtId="3" fontId="6" fillId="49" borderId="22" xfId="0" applyNumberFormat="1" applyFont="1" applyFill="1" applyBorder="1" applyAlignment="1" applyProtection="1">
      <alignment vertical="center"/>
      <protection/>
    </xf>
    <xf numFmtId="3" fontId="6" fillId="49" borderId="22" xfId="80" applyNumberFormat="1" applyFont="1" applyFill="1" applyBorder="1" applyAlignment="1" applyProtection="1">
      <alignment vertical="center"/>
      <protection/>
    </xf>
    <xf numFmtId="10" fontId="6" fillId="49" borderId="22" xfId="87" applyNumberFormat="1" applyFont="1" applyFill="1" applyBorder="1" applyAlignment="1" applyProtection="1">
      <alignment vertical="center"/>
      <protection/>
    </xf>
    <xf numFmtId="3" fontId="6" fillId="49" borderId="23" xfId="0" applyNumberFormat="1" applyFont="1" applyFill="1" applyBorder="1" applyAlignment="1" applyProtection="1">
      <alignment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horizontal="justify" vertical="center" wrapText="1"/>
      <protection/>
    </xf>
    <xf numFmtId="3" fontId="6" fillId="34" borderId="22" xfId="0" applyNumberFormat="1" applyFont="1" applyFill="1" applyBorder="1" applyAlignment="1" applyProtection="1">
      <alignment vertical="center"/>
      <protection/>
    </xf>
    <xf numFmtId="3" fontId="6" fillId="34" borderId="23" xfId="0" applyNumberFormat="1" applyFont="1" applyFill="1" applyBorder="1" applyAlignment="1" applyProtection="1">
      <alignment vertical="center"/>
      <protection/>
    </xf>
    <xf numFmtId="0" fontId="6" fillId="50" borderId="22" xfId="0" applyFont="1" applyFill="1" applyBorder="1" applyAlignment="1" applyProtection="1">
      <alignment horizontal="center" vertical="center"/>
      <protection/>
    </xf>
    <xf numFmtId="49" fontId="6" fillId="50" borderId="22" xfId="0" applyNumberFormat="1" applyFont="1" applyFill="1" applyBorder="1" applyAlignment="1" applyProtection="1">
      <alignment horizontal="center" vertical="center"/>
      <protection/>
    </xf>
    <xf numFmtId="0" fontId="0" fillId="50" borderId="22" xfId="80" applyFont="1" applyFill="1" applyBorder="1" applyProtection="1">
      <alignment/>
      <protection/>
    </xf>
    <xf numFmtId="0" fontId="6" fillId="50" borderId="22" xfId="0" applyFont="1" applyFill="1" applyBorder="1" applyAlignment="1" applyProtection="1">
      <alignment horizontal="justify" vertical="center" wrapText="1"/>
      <protection/>
    </xf>
    <xf numFmtId="3" fontId="6" fillId="50" borderId="22" xfId="0" applyNumberFormat="1" applyFont="1" applyFill="1" applyBorder="1" applyAlignment="1" applyProtection="1">
      <alignment vertical="center"/>
      <protection/>
    </xf>
    <xf numFmtId="3" fontId="6" fillId="50" borderId="22" xfId="80" applyNumberFormat="1" applyFont="1" applyFill="1" applyBorder="1" applyAlignment="1" applyProtection="1">
      <alignment vertical="center"/>
      <protection/>
    </xf>
    <xf numFmtId="10" fontId="6" fillId="50" borderId="22" xfId="87" applyNumberFormat="1" applyFont="1" applyFill="1" applyBorder="1" applyAlignment="1" applyProtection="1">
      <alignment vertical="center"/>
      <protection/>
    </xf>
    <xf numFmtId="3" fontId="6" fillId="50" borderId="23" xfId="0" applyNumberFormat="1" applyFont="1" applyFill="1" applyBorder="1" applyAlignment="1" applyProtection="1">
      <alignment vertical="center"/>
      <protection/>
    </xf>
    <xf numFmtId="0" fontId="6" fillId="40" borderId="22" xfId="0" applyFont="1" applyFill="1" applyBorder="1" applyAlignment="1" applyProtection="1">
      <alignment horizontal="center" vertical="center"/>
      <protection/>
    </xf>
    <xf numFmtId="49" fontId="6" fillId="40" borderId="22" xfId="0" applyNumberFormat="1" applyFont="1" applyFill="1" applyBorder="1" applyAlignment="1" applyProtection="1">
      <alignment horizontal="center" vertical="center"/>
      <protection/>
    </xf>
    <xf numFmtId="0" fontId="0" fillId="40" borderId="22" xfId="80" applyFont="1" applyFill="1" applyBorder="1" applyProtection="1">
      <alignment/>
      <protection/>
    </xf>
    <xf numFmtId="1" fontId="0" fillId="33" borderId="22" xfId="80" applyNumberFormat="1" applyFont="1" applyFill="1" applyBorder="1" applyAlignment="1" applyProtection="1" quotePrefix="1">
      <alignment horizontal="center" vertical="center" wrapText="1"/>
      <protection/>
    </xf>
    <xf numFmtId="0" fontId="14" fillId="40" borderId="22" xfId="83" applyFont="1" applyFill="1" applyBorder="1" applyAlignment="1" applyProtection="1">
      <alignment horizontal="justify" vertical="center" wrapText="1"/>
      <protection/>
    </xf>
    <xf numFmtId="3" fontId="0" fillId="40" borderId="22" xfId="0" applyNumberFormat="1" applyFont="1" applyFill="1" applyBorder="1" applyAlignment="1" applyProtection="1">
      <alignment vertical="center"/>
      <protection locked="0"/>
    </xf>
    <xf numFmtId="0" fontId="6" fillId="34" borderId="22" xfId="0" applyFont="1" applyFill="1" applyBorder="1" applyAlignment="1" applyProtection="1" quotePrefix="1">
      <alignment horizontal="center" vertical="center"/>
      <protection/>
    </xf>
    <xf numFmtId="0" fontId="6" fillId="50" borderId="22" xfId="0" applyFont="1" applyFill="1" applyBorder="1" applyAlignment="1" applyProtection="1" quotePrefix="1">
      <alignment horizontal="center" vertical="center"/>
      <protection/>
    </xf>
    <xf numFmtId="0" fontId="6" fillId="50" borderId="22" xfId="0" applyFont="1" applyFill="1" applyBorder="1" applyAlignment="1" applyProtection="1">
      <alignment/>
      <protection/>
    </xf>
    <xf numFmtId="0" fontId="6" fillId="50" borderId="22" xfId="80" applyFont="1" applyFill="1" applyBorder="1" applyProtection="1">
      <alignment/>
      <protection/>
    </xf>
    <xf numFmtId="49" fontId="6" fillId="50" borderId="22" xfId="0" applyNumberFormat="1" applyFont="1" applyFill="1" applyBorder="1" applyAlignment="1" applyProtection="1">
      <alignment horizontal="center" vertical="center" wrapText="1"/>
      <protection/>
    </xf>
    <xf numFmtId="0" fontId="0" fillId="50" borderId="22" xfId="0" applyFont="1" applyFill="1" applyBorder="1" applyAlignment="1" applyProtection="1" quotePrefix="1">
      <alignment horizontal="center" vertical="center"/>
      <protection/>
    </xf>
    <xf numFmtId="49" fontId="0" fillId="50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49" fontId="0" fillId="34" borderId="22" xfId="0" applyNumberFormat="1" applyFont="1" applyFill="1" applyBorder="1" applyAlignment="1" applyProtection="1">
      <alignment horizontal="center" vertical="center"/>
      <protection/>
    </xf>
    <xf numFmtId="3" fontId="0" fillId="50" borderId="22" xfId="0" applyNumberFormat="1" applyFont="1" applyFill="1" applyBorder="1" applyAlignment="1" applyProtection="1">
      <alignment vertical="center"/>
      <protection/>
    </xf>
    <xf numFmtId="3" fontId="0" fillId="50" borderId="22" xfId="80" applyNumberFormat="1" applyFont="1" applyFill="1" applyBorder="1" applyAlignment="1" applyProtection="1">
      <alignment vertical="center"/>
      <protection/>
    </xf>
    <xf numFmtId="10" fontId="0" fillId="50" borderId="22" xfId="87" applyNumberFormat="1" applyFont="1" applyFill="1" applyBorder="1" applyAlignment="1" applyProtection="1">
      <alignment vertical="center"/>
      <protection/>
    </xf>
    <xf numFmtId="3" fontId="0" fillId="50" borderId="23" xfId="0" applyNumberFormat="1" applyFont="1" applyFill="1" applyBorder="1" applyAlignment="1" applyProtection="1">
      <alignment vertical="center"/>
      <protection/>
    </xf>
    <xf numFmtId="0" fontId="6" fillId="46" borderId="22" xfId="0" applyFont="1" applyFill="1" applyBorder="1" applyAlignment="1" applyProtection="1">
      <alignment vertical="center"/>
      <protection/>
    </xf>
    <xf numFmtId="3" fontId="0" fillId="47" borderId="22" xfId="0" applyNumberFormat="1" applyFont="1" applyFill="1" applyBorder="1" applyAlignment="1" applyProtection="1">
      <alignment vertical="center"/>
      <protection/>
    </xf>
    <xf numFmtId="3" fontId="0" fillId="47" borderId="22" xfId="80" applyNumberFormat="1" applyFont="1" applyFill="1" applyBorder="1" applyAlignment="1" applyProtection="1">
      <alignment vertical="center"/>
      <protection/>
    </xf>
    <xf numFmtId="10" fontId="0" fillId="47" borderId="22" xfId="87" applyNumberFormat="1" applyFont="1" applyFill="1" applyBorder="1" applyAlignment="1" applyProtection="1">
      <alignment vertical="center"/>
      <protection/>
    </xf>
    <xf numFmtId="3" fontId="0" fillId="47" borderId="23" xfId="0" applyNumberFormat="1" applyFont="1" applyFill="1" applyBorder="1" applyAlignment="1" applyProtection="1">
      <alignment vertical="center"/>
      <protection/>
    </xf>
    <xf numFmtId="0" fontId="6" fillId="48" borderId="22" xfId="0" applyFont="1" applyFill="1" applyBorder="1" applyAlignment="1" applyProtection="1" quotePrefix="1">
      <alignment horizontal="center" vertical="center"/>
      <protection/>
    </xf>
    <xf numFmtId="0" fontId="6" fillId="17" borderId="22" xfId="0" applyFont="1" applyFill="1" applyBorder="1" applyAlignment="1" applyProtection="1" quotePrefix="1">
      <alignment horizontal="center" vertical="center"/>
      <protection/>
    </xf>
    <xf numFmtId="0" fontId="6" fillId="48" borderId="22" xfId="0" applyFont="1" applyFill="1" applyBorder="1" applyAlignment="1" applyProtection="1">
      <alignment vertical="center"/>
      <protection/>
    </xf>
    <xf numFmtId="3" fontId="0" fillId="49" borderId="22" xfId="0" applyNumberFormat="1" applyFont="1" applyFill="1" applyBorder="1" applyAlignment="1" applyProtection="1">
      <alignment vertical="center"/>
      <protection/>
    </xf>
    <xf numFmtId="3" fontId="0" fillId="49" borderId="22" xfId="80" applyNumberFormat="1" applyFont="1" applyFill="1" applyBorder="1" applyAlignment="1" applyProtection="1">
      <alignment vertical="center"/>
      <protection/>
    </xf>
    <xf numFmtId="10" fontId="0" fillId="49" borderId="22" xfId="87" applyNumberFormat="1" applyFont="1" applyFill="1" applyBorder="1" applyAlignment="1" applyProtection="1">
      <alignment vertical="center"/>
      <protection/>
    </xf>
    <xf numFmtId="3" fontId="0" fillId="49" borderId="23" xfId="0" applyNumberFormat="1" applyFont="1" applyFill="1" applyBorder="1" applyAlignment="1" applyProtection="1">
      <alignment vertical="center"/>
      <protection/>
    </xf>
    <xf numFmtId="3" fontId="0" fillId="34" borderId="22" xfId="0" applyNumberFormat="1" applyFont="1" applyFill="1" applyBorder="1" applyAlignment="1" applyProtection="1">
      <alignment vertical="center"/>
      <protection/>
    </xf>
    <xf numFmtId="10" fontId="0" fillId="34" borderId="22" xfId="87" applyNumberFormat="1" applyFont="1" applyFill="1" applyBorder="1" applyAlignment="1" applyProtection="1">
      <alignment vertical="center"/>
      <protection/>
    </xf>
    <xf numFmtId="3" fontId="0" fillId="34" borderId="23" xfId="0" applyNumberFormat="1" applyFont="1" applyFill="1" applyBorder="1" applyAlignment="1" applyProtection="1">
      <alignment vertical="center"/>
      <protection/>
    </xf>
    <xf numFmtId="49" fontId="6" fillId="50" borderId="22" xfId="0" applyNumberFormat="1" applyFont="1" applyFill="1" applyBorder="1" applyAlignment="1" applyProtection="1">
      <alignment vertical="center"/>
      <protection/>
    </xf>
    <xf numFmtId="0" fontId="6" fillId="51" borderId="22" xfId="0" applyFont="1" applyFill="1" applyBorder="1" applyAlignment="1" applyProtection="1">
      <alignment horizontal="center" vertical="center"/>
      <protection/>
    </xf>
    <xf numFmtId="49" fontId="6" fillId="51" borderId="22" xfId="0" applyNumberFormat="1" applyFont="1" applyFill="1" applyBorder="1" applyAlignment="1" applyProtection="1">
      <alignment horizontal="center" vertical="center"/>
      <protection/>
    </xf>
    <xf numFmtId="0" fontId="6" fillId="51" borderId="22" xfId="0" applyFont="1" applyFill="1" applyBorder="1" applyAlignment="1" applyProtection="1">
      <alignment/>
      <protection/>
    </xf>
    <xf numFmtId="0" fontId="6" fillId="51" borderId="22" xfId="0" applyFont="1" applyFill="1" applyBorder="1" applyAlignment="1" applyProtection="1">
      <alignment horizontal="justify" vertical="center" wrapText="1"/>
      <protection/>
    </xf>
    <xf numFmtId="3" fontId="6" fillId="51" borderId="22" xfId="0" applyNumberFormat="1" applyFont="1" applyFill="1" applyBorder="1" applyAlignment="1" applyProtection="1">
      <alignment vertical="center"/>
      <protection/>
    </xf>
    <xf numFmtId="3" fontId="6" fillId="51" borderId="22" xfId="80" applyNumberFormat="1" applyFont="1" applyFill="1" applyBorder="1" applyAlignment="1" applyProtection="1">
      <alignment vertical="center"/>
      <protection/>
    </xf>
    <xf numFmtId="10" fontId="6" fillId="51" borderId="22" xfId="87" applyNumberFormat="1" applyFont="1" applyFill="1" applyBorder="1" applyAlignment="1" applyProtection="1">
      <alignment vertical="center"/>
      <protection/>
    </xf>
    <xf numFmtId="3" fontId="6" fillId="51" borderId="23" xfId="0" applyNumberFormat="1" applyFont="1" applyFill="1" applyBorder="1" applyAlignment="1" applyProtection="1">
      <alignment vertical="center"/>
      <protection/>
    </xf>
    <xf numFmtId="0" fontId="0" fillId="51" borderId="0" xfId="78" applyFont="1" applyFill="1" applyBorder="1">
      <alignment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 quotePrefix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173" fontId="6" fillId="0" borderId="22" xfId="58" applyNumberFormat="1" applyFont="1" applyFill="1" applyBorder="1" applyAlignment="1" applyProtection="1">
      <alignment/>
      <protection/>
    </xf>
    <xf numFmtId="0" fontId="0" fillId="0" borderId="22" xfId="80" applyFont="1" applyFill="1" applyBorder="1" applyProtection="1">
      <alignment/>
      <protection/>
    </xf>
    <xf numFmtId="1" fontId="0" fillId="0" borderId="22" xfId="80" applyNumberFormat="1" applyFont="1" applyFill="1" applyBorder="1" applyAlignment="1" applyProtection="1" quotePrefix="1">
      <alignment horizontal="center" vertical="center" wrapText="1"/>
      <protection/>
    </xf>
    <xf numFmtId="0" fontId="14" fillId="0" borderId="22" xfId="83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173" fontId="0" fillId="0" borderId="22" xfId="58" applyNumberFormat="1" applyFont="1" applyFill="1" applyBorder="1" applyAlignment="1" applyProtection="1">
      <alignment/>
      <protection/>
    </xf>
    <xf numFmtId="0" fontId="0" fillId="0" borderId="22" xfId="83" applyFont="1" applyFill="1" applyBorder="1" applyAlignment="1" applyProtection="1">
      <alignment horizontal="justify" vertical="center" wrapText="1"/>
      <protection/>
    </xf>
    <xf numFmtId="173" fontId="0" fillId="0" borderId="22" xfId="58" applyNumberFormat="1" applyFont="1" applyFill="1" applyBorder="1" applyAlignment="1" applyProtection="1">
      <alignment horizontal="center" vertical="center"/>
      <protection/>
    </xf>
    <xf numFmtId="49" fontId="0" fillId="0" borderId="22" xfId="80" applyNumberFormat="1" applyFont="1" applyFill="1" applyBorder="1" applyAlignment="1" applyProtection="1" quotePrefix="1">
      <alignment horizontal="center" vertical="center" wrapText="1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0" xfId="78" applyFont="1" applyFill="1" applyBorder="1">
      <alignment/>
      <protection/>
    </xf>
    <xf numFmtId="0" fontId="13" fillId="40" borderId="22" xfId="83" applyFont="1" applyFill="1" applyBorder="1" applyAlignment="1" applyProtection="1">
      <alignment horizontal="justify" vertical="center" wrapText="1"/>
      <protection/>
    </xf>
    <xf numFmtId="174" fontId="0" fillId="33" borderId="0" xfId="78" applyNumberFormat="1" applyFont="1" applyFill="1" applyAlignment="1">
      <alignment horizontal="left"/>
      <protection/>
    </xf>
    <xf numFmtId="168" fontId="0" fillId="33" borderId="0" xfId="78" applyNumberFormat="1" applyFont="1" applyFill="1" applyAlignment="1">
      <alignment horizontal="left"/>
      <protection/>
    </xf>
    <xf numFmtId="0" fontId="0" fillId="33" borderId="0" xfId="78" applyFont="1" applyFill="1">
      <alignment/>
      <protection/>
    </xf>
    <xf numFmtId="3" fontId="0" fillId="33" borderId="0" xfId="78" applyNumberFormat="1" applyFont="1" applyFill="1">
      <alignment/>
      <protection/>
    </xf>
    <xf numFmtId="3" fontId="0" fillId="33" borderId="0" xfId="78" applyNumberFormat="1" applyFont="1" applyFill="1" applyBorder="1">
      <alignment/>
      <protection/>
    </xf>
    <xf numFmtId="10" fontId="0" fillId="33" borderId="0" xfId="78" applyNumberFormat="1" applyFont="1" applyFill="1" applyBorder="1">
      <alignment/>
      <protection/>
    </xf>
    <xf numFmtId="0" fontId="15" fillId="33" borderId="0" xfId="78" applyFont="1" applyFill="1" applyBorder="1">
      <alignment/>
      <protection/>
    </xf>
    <xf numFmtId="0" fontId="5" fillId="33" borderId="0" xfId="78" applyFont="1" applyFill="1" applyBorder="1" applyAlignment="1">
      <alignment/>
      <protection/>
    </xf>
    <xf numFmtId="0" fontId="16" fillId="33" borderId="0" xfId="78" applyFont="1" applyFill="1" applyBorder="1" applyAlignment="1">
      <alignment/>
      <protection/>
    </xf>
    <xf numFmtId="165" fontId="16" fillId="33" borderId="0" xfId="78" applyNumberFormat="1" applyFont="1" applyFill="1" applyBorder="1" applyAlignment="1" applyProtection="1">
      <alignment horizontal="center"/>
      <protection/>
    </xf>
    <xf numFmtId="165" fontId="6" fillId="33" borderId="0" xfId="78" applyNumberFormat="1" applyFont="1" applyFill="1" applyBorder="1" applyAlignment="1" applyProtection="1">
      <alignment horizontal="center"/>
      <protection/>
    </xf>
    <xf numFmtId="3" fontId="6" fillId="33" borderId="0" xfId="78" applyNumberFormat="1" applyFont="1" applyFill="1" applyAlignment="1">
      <alignment horizontal="center"/>
      <protection/>
    </xf>
    <xf numFmtId="3" fontId="6" fillId="33" borderId="0" xfId="78" applyNumberFormat="1" applyFont="1" applyFill="1" applyAlignment="1">
      <alignment/>
      <protection/>
    </xf>
    <xf numFmtId="175" fontId="6" fillId="33" borderId="0" xfId="63" applyNumberFormat="1" applyFont="1" applyFill="1" applyBorder="1" applyAlignment="1" applyProtection="1">
      <alignment horizontal="center"/>
      <protection/>
    </xf>
    <xf numFmtId="10" fontId="8" fillId="33" borderId="15" xfId="85" applyNumberFormat="1" applyFont="1" applyFill="1" applyBorder="1" applyAlignment="1" applyProtection="1">
      <alignment/>
      <protection locked="0"/>
    </xf>
    <xf numFmtId="10" fontId="8" fillId="33" borderId="15" xfId="85" applyNumberFormat="1" applyFont="1" applyFill="1" applyBorder="1" applyAlignment="1" applyProtection="1">
      <alignment/>
      <protection/>
    </xf>
    <xf numFmtId="179" fontId="2" fillId="33" borderId="0" xfId="78" applyNumberFormat="1" applyFont="1" applyFill="1" applyBorder="1" applyProtection="1">
      <alignment/>
      <protection/>
    </xf>
    <xf numFmtId="179" fontId="8" fillId="33" borderId="0" xfId="78" applyNumberFormat="1" applyFont="1" applyFill="1" applyBorder="1" applyProtection="1">
      <alignment/>
      <protection/>
    </xf>
    <xf numFmtId="179" fontId="8" fillId="33" borderId="0" xfId="78" applyNumberFormat="1" applyFont="1" applyFill="1" applyBorder="1" applyAlignment="1" applyProtection="1">
      <alignment vertical="center"/>
      <protection/>
    </xf>
    <xf numFmtId="179" fontId="6" fillId="33" borderId="0" xfId="78" applyNumberFormat="1" applyFont="1" applyFill="1" applyBorder="1">
      <alignment/>
      <protection/>
    </xf>
    <xf numFmtId="179" fontId="0" fillId="33" borderId="0" xfId="78" applyNumberFormat="1" applyFont="1" applyFill="1" applyBorder="1">
      <alignment/>
      <protection/>
    </xf>
    <xf numFmtId="179" fontId="6" fillId="33" borderId="0" xfId="78" applyNumberFormat="1" applyFont="1" applyFill="1" applyBorder="1" applyProtection="1">
      <alignment/>
      <protection/>
    </xf>
    <xf numFmtId="179" fontId="6" fillId="33" borderId="0" xfId="78" applyNumberFormat="1" applyFont="1" applyFill="1" applyBorder="1" applyAlignment="1">
      <alignment horizontal="center"/>
      <protection/>
    </xf>
    <xf numFmtId="179" fontId="12" fillId="33" borderId="0" xfId="78" applyNumberFormat="1" applyFont="1" applyFill="1" applyBorder="1">
      <alignment/>
      <protection/>
    </xf>
    <xf numFmtId="179" fontId="0" fillId="51" borderId="0" xfId="78" applyNumberFormat="1" applyFont="1" applyFill="1" applyBorder="1">
      <alignment/>
      <protection/>
    </xf>
    <xf numFmtId="179" fontId="0" fillId="0" borderId="0" xfId="78" applyNumberFormat="1" applyFont="1" applyFill="1" applyBorder="1">
      <alignment/>
      <protection/>
    </xf>
    <xf numFmtId="0" fontId="6" fillId="9" borderId="22" xfId="80" applyNumberFormat="1" applyFont="1" applyFill="1" applyBorder="1" applyAlignment="1" applyProtection="1">
      <alignment horizontal="left"/>
      <protection/>
    </xf>
    <xf numFmtId="0" fontId="2" fillId="9" borderId="11" xfId="78" applyNumberFormat="1" applyFont="1" applyFill="1" applyBorder="1" applyAlignment="1" applyProtection="1">
      <alignment horizontal="left"/>
      <protection locked="0"/>
    </xf>
    <xf numFmtId="0" fontId="2" fillId="9" borderId="0" xfId="78" applyNumberFormat="1" applyFont="1" applyFill="1" applyBorder="1" applyProtection="1">
      <alignment/>
      <protection locked="0"/>
    </xf>
    <xf numFmtId="0" fontId="9" fillId="9" borderId="15" xfId="78" applyNumberFormat="1" applyFont="1" applyFill="1" applyBorder="1" applyAlignment="1" applyProtection="1">
      <alignment horizontal="center" vertical="center"/>
      <protection/>
    </xf>
    <xf numFmtId="0" fontId="3" fillId="9" borderId="22" xfId="61" applyNumberFormat="1" applyFont="1" applyFill="1" applyBorder="1" applyAlignment="1" applyProtection="1">
      <alignment horizontal="center" vertical="center"/>
      <protection/>
    </xf>
    <xf numFmtId="0" fontId="6" fillId="9" borderId="0" xfId="80" applyNumberFormat="1" applyFont="1" applyFill="1" applyBorder="1" applyProtection="1">
      <alignment/>
      <protection/>
    </xf>
    <xf numFmtId="0" fontId="6" fillId="9" borderId="27" xfId="0" applyNumberFormat="1" applyFont="1" applyFill="1" applyBorder="1" applyAlignment="1" applyProtection="1">
      <alignment horizontal="center" vertical="center"/>
      <protection/>
    </xf>
    <xf numFmtId="0" fontId="6" fillId="9" borderId="22" xfId="0" applyNumberFormat="1" applyFont="1" applyFill="1" applyBorder="1" applyAlignment="1" applyProtection="1" quotePrefix="1">
      <alignment horizontal="center" vertical="center"/>
      <protection/>
    </xf>
    <xf numFmtId="0" fontId="6" fillId="9" borderId="22" xfId="0" applyNumberFormat="1" applyFont="1" applyFill="1" applyBorder="1" applyAlignment="1" applyProtection="1">
      <alignment horizontal="center" vertical="center" wrapText="1"/>
      <protection/>
    </xf>
    <xf numFmtId="0" fontId="13" fillId="9" borderId="22" xfId="0" applyNumberFormat="1" applyFont="1" applyFill="1" applyBorder="1" applyAlignment="1" applyProtection="1">
      <alignment horizontal="center" vertical="center"/>
      <protection/>
    </xf>
    <xf numFmtId="0" fontId="0" fillId="9" borderId="22" xfId="80" applyNumberFormat="1" applyFont="1" applyFill="1" applyBorder="1" applyAlignment="1" applyProtection="1" quotePrefix="1">
      <alignment horizontal="center" vertical="center" wrapText="1"/>
      <protection/>
    </xf>
    <xf numFmtId="0" fontId="0" fillId="9" borderId="22" xfId="0" applyNumberFormat="1" applyFont="1" applyFill="1" applyBorder="1" applyAlignment="1" applyProtection="1">
      <alignment horizontal="center" vertical="center"/>
      <protection/>
    </xf>
    <xf numFmtId="0" fontId="13" fillId="9" borderId="22" xfId="0" applyNumberFormat="1" applyFont="1" applyFill="1" applyBorder="1" applyAlignment="1" applyProtection="1">
      <alignment horizontal="center" vertical="center" wrapText="1"/>
      <protection/>
    </xf>
    <xf numFmtId="0" fontId="14" fillId="9" borderId="22" xfId="0" applyNumberFormat="1" applyFont="1" applyFill="1" applyBorder="1" applyAlignment="1" applyProtection="1">
      <alignment horizontal="center" vertical="center" wrapText="1"/>
      <protection/>
    </xf>
    <xf numFmtId="0" fontId="6" fillId="9" borderId="22" xfId="0" applyNumberFormat="1" applyFont="1" applyFill="1" applyBorder="1" applyAlignment="1" applyProtection="1">
      <alignment horizontal="center" vertical="center"/>
      <protection/>
    </xf>
    <xf numFmtId="0" fontId="0" fillId="9" borderId="0" xfId="78" applyNumberFormat="1" applyFont="1" applyFill="1">
      <alignment/>
      <protection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0" fontId="2" fillId="33" borderId="0" xfId="78" applyNumberFormat="1" applyFont="1" applyFill="1" applyBorder="1" applyProtection="1">
      <alignment/>
      <protection/>
    </xf>
    <xf numFmtId="0" fontId="8" fillId="33" borderId="0" xfId="78" applyNumberFormat="1" applyFont="1" applyFill="1" applyBorder="1" applyProtection="1">
      <alignment/>
      <protection/>
    </xf>
    <xf numFmtId="0" fontId="8" fillId="33" borderId="0" xfId="78" applyNumberFormat="1" applyFont="1" applyFill="1" applyBorder="1" applyAlignment="1" applyProtection="1">
      <alignment vertical="center"/>
      <protection/>
    </xf>
    <xf numFmtId="0" fontId="6" fillId="33" borderId="0" xfId="78" applyNumberFormat="1" applyFont="1" applyFill="1" applyBorder="1">
      <alignment/>
      <protection/>
    </xf>
    <xf numFmtId="0" fontId="0" fillId="33" borderId="0" xfId="78" applyNumberFormat="1" applyFont="1" applyFill="1" applyBorder="1">
      <alignment/>
      <protection/>
    </xf>
    <xf numFmtId="3" fontId="3" fillId="0" borderId="22" xfId="80" applyNumberFormat="1" applyFont="1" applyFill="1" applyBorder="1" applyAlignment="1" applyProtection="1">
      <alignment horizontal="center" vertical="center" wrapText="1"/>
      <protection/>
    </xf>
    <xf numFmtId="3" fontId="3" fillId="0" borderId="22" xfId="80" applyNumberFormat="1" applyFont="1" applyBorder="1" applyAlignment="1" applyProtection="1">
      <alignment horizontal="center" vertical="center" wrapText="1"/>
      <protection/>
    </xf>
    <xf numFmtId="165" fontId="16" fillId="33" borderId="0" xfId="80" applyNumberFormat="1" applyFont="1" applyFill="1" applyBorder="1" applyAlignment="1" applyProtection="1">
      <alignment horizontal="left"/>
      <protection/>
    </xf>
    <xf numFmtId="0" fontId="5" fillId="33" borderId="0" xfId="78" applyFont="1" applyFill="1" applyBorder="1" applyAlignment="1">
      <alignment horizontal="center"/>
      <protection/>
    </xf>
    <xf numFmtId="164" fontId="3" fillId="0" borderId="31" xfId="61" applyNumberFormat="1" applyFont="1" applyBorder="1" applyAlignment="1" applyProtection="1">
      <alignment horizontal="center" vertical="center"/>
      <protection/>
    </xf>
    <xf numFmtId="164" fontId="3" fillId="0" borderId="32" xfId="61" applyNumberFormat="1" applyFont="1" applyBorder="1" applyAlignment="1" applyProtection="1">
      <alignment horizontal="center" vertical="center"/>
      <protection/>
    </xf>
    <xf numFmtId="164" fontId="3" fillId="0" borderId="21" xfId="61" applyNumberFormat="1" applyFont="1" applyBorder="1" applyAlignment="1" applyProtection="1">
      <alignment horizontal="center" vertical="center"/>
      <protection/>
    </xf>
    <xf numFmtId="3" fontId="3" fillId="0" borderId="23" xfId="80" applyNumberFormat="1" applyFont="1" applyFill="1" applyBorder="1" applyAlignment="1" applyProtection="1">
      <alignment horizontal="center" vertical="center" wrapText="1"/>
      <protection/>
    </xf>
    <xf numFmtId="3" fontId="3" fillId="0" borderId="33" xfId="80" applyNumberFormat="1" applyFont="1" applyFill="1" applyBorder="1" applyAlignment="1" applyProtection="1">
      <alignment horizontal="center" vertical="center" wrapText="1"/>
      <protection/>
    </xf>
    <xf numFmtId="3" fontId="3" fillId="0" borderId="27" xfId="80" applyNumberFormat="1" applyFont="1" applyFill="1" applyBorder="1" applyAlignment="1" applyProtection="1">
      <alignment horizontal="center" vertical="center" wrapText="1"/>
      <protection/>
    </xf>
    <xf numFmtId="3" fontId="3" fillId="0" borderId="22" xfId="80" applyNumberFormat="1" applyFont="1" applyFill="1" applyBorder="1" applyAlignment="1" applyProtection="1">
      <alignment horizontal="center"/>
      <protection/>
    </xf>
    <xf numFmtId="165" fontId="2" fillId="33" borderId="15" xfId="78" applyNumberFormat="1" applyFont="1" applyFill="1" applyBorder="1" applyAlignment="1" applyProtection="1">
      <alignment horizontal="center"/>
      <protection/>
    </xf>
    <xf numFmtId="14" fontId="10" fillId="33" borderId="29" xfId="78" applyNumberFormat="1" applyFont="1" applyFill="1" applyBorder="1" applyAlignment="1" applyProtection="1">
      <alignment horizontal="center"/>
      <protection/>
    </xf>
    <xf numFmtId="0" fontId="10" fillId="33" borderId="32" xfId="78" applyNumberFormat="1" applyFont="1" applyFill="1" applyBorder="1" applyAlignment="1" applyProtection="1">
      <alignment horizontal="center"/>
      <protection/>
    </xf>
    <xf numFmtId="0" fontId="10" fillId="33" borderId="21" xfId="78" applyNumberFormat="1" applyFont="1" applyFill="1" applyBorder="1" applyAlignment="1" applyProtection="1">
      <alignment horizontal="center"/>
      <protection/>
    </xf>
    <xf numFmtId="3" fontId="3" fillId="0" borderId="27" xfId="80" applyNumberFormat="1" applyFont="1" applyFill="1" applyBorder="1" applyAlignment="1" applyProtection="1">
      <alignment horizontal="center"/>
      <protection/>
    </xf>
    <xf numFmtId="0" fontId="8" fillId="0" borderId="27" xfId="80" applyFont="1" applyFill="1" applyBorder="1" applyAlignment="1">
      <alignment horizontal="center" vertical="center" wrapText="1"/>
      <protection/>
    </xf>
    <xf numFmtId="165" fontId="16" fillId="33" borderId="0" xfId="80" applyNumberFormat="1" applyFont="1" applyFill="1" applyBorder="1" applyAlignment="1" applyProtection="1">
      <alignment horizontal="center" vertical="center"/>
      <protection/>
    </xf>
    <xf numFmtId="10" fontId="3" fillId="0" borderId="22" xfId="87" applyNumberFormat="1" applyFont="1" applyFill="1" applyBorder="1" applyAlignment="1" applyProtection="1">
      <alignment horizontal="center" vertical="center" wrapText="1"/>
      <protection/>
    </xf>
    <xf numFmtId="3" fontId="3" fillId="40" borderId="33" xfId="80" applyNumberFormat="1" applyFont="1" applyFill="1" applyBorder="1" applyAlignment="1" applyProtection="1">
      <alignment horizontal="center" vertical="center" wrapText="1"/>
      <protection/>
    </xf>
    <xf numFmtId="0" fontId="8" fillId="40" borderId="27" xfId="80" applyFont="1" applyFill="1" applyBorder="1" applyAlignment="1">
      <alignment horizontal="center" vertical="center" wrapText="1"/>
      <protection/>
    </xf>
    <xf numFmtId="10" fontId="3" fillId="0" borderId="33" xfId="87" applyNumberFormat="1" applyFont="1" applyBorder="1" applyAlignment="1" applyProtection="1">
      <alignment horizontal="center" vertical="center" wrapText="1"/>
      <protection/>
    </xf>
    <xf numFmtId="10" fontId="8" fillId="0" borderId="34" xfId="87" applyNumberFormat="1" applyFont="1" applyBorder="1" applyAlignment="1">
      <alignment horizontal="center" vertical="center" wrapText="1"/>
    </xf>
    <xf numFmtId="10" fontId="8" fillId="0" borderId="27" xfId="87" applyNumberFormat="1" applyFont="1" applyBorder="1" applyAlignment="1">
      <alignment horizontal="center" vertical="center" wrapText="1"/>
    </xf>
    <xf numFmtId="10" fontId="3" fillId="0" borderId="33" xfId="87" applyNumberFormat="1" applyFont="1" applyFill="1" applyBorder="1" applyAlignment="1" applyProtection="1">
      <alignment horizontal="center" vertical="center" wrapText="1"/>
      <protection/>
    </xf>
    <xf numFmtId="10" fontId="3" fillId="0" borderId="34" xfId="87" applyNumberFormat="1" applyFont="1" applyFill="1" applyBorder="1" applyAlignment="1" applyProtection="1">
      <alignment horizontal="center" vertical="center" wrapText="1"/>
      <protection/>
    </xf>
    <xf numFmtId="10" fontId="3" fillId="0" borderId="27" xfId="87" applyNumberFormat="1" applyFont="1" applyFill="1" applyBorder="1" applyAlignment="1" applyProtection="1">
      <alignment horizontal="center" vertical="center" wrapText="1"/>
      <protection/>
    </xf>
    <xf numFmtId="168" fontId="3" fillId="0" borderId="35" xfId="80" applyNumberFormat="1" applyFont="1" applyFill="1" applyBorder="1" applyAlignment="1" applyProtection="1">
      <alignment horizontal="center" vertical="center" wrapText="1"/>
      <protection/>
    </xf>
    <xf numFmtId="168" fontId="3" fillId="0" borderId="25" xfId="80" applyNumberFormat="1" applyFont="1" applyFill="1" applyBorder="1" applyAlignment="1" applyProtection="1">
      <alignment horizontal="center" vertical="center" wrapText="1"/>
      <protection/>
    </xf>
    <xf numFmtId="168" fontId="3" fillId="0" borderId="20" xfId="80" applyNumberFormat="1" applyFont="1" applyFill="1" applyBorder="1" applyAlignment="1" applyProtection="1">
      <alignment horizontal="center" vertical="center" wrapText="1"/>
      <protection/>
    </xf>
    <xf numFmtId="0" fontId="8" fillId="0" borderId="24" xfId="80" applyFont="1" applyFill="1" applyBorder="1" applyAlignment="1" applyProtection="1">
      <alignment horizontal="center" vertical="center" wrapText="1"/>
      <protection/>
    </xf>
    <xf numFmtId="0" fontId="8" fillId="0" borderId="0" xfId="80" applyFont="1" applyFill="1" applyBorder="1" applyAlignment="1" applyProtection="1">
      <alignment horizontal="center" vertical="center" wrapText="1"/>
      <protection/>
    </xf>
    <xf numFmtId="0" fontId="8" fillId="0" borderId="16" xfId="80" applyFont="1" applyFill="1" applyBorder="1" applyAlignment="1" applyProtection="1">
      <alignment horizontal="center" vertical="center" wrapText="1"/>
      <protection/>
    </xf>
    <xf numFmtId="0" fontId="8" fillId="0" borderId="18" xfId="80" applyFont="1" applyFill="1" applyBorder="1" applyAlignment="1" applyProtection="1">
      <alignment horizontal="center" vertical="center" wrapText="1"/>
      <protection/>
    </xf>
    <xf numFmtId="0" fontId="8" fillId="0" borderId="15" xfId="80" applyFont="1" applyFill="1" applyBorder="1" applyAlignment="1" applyProtection="1">
      <alignment horizontal="center" vertical="center" wrapText="1"/>
      <protection/>
    </xf>
    <xf numFmtId="0" fontId="8" fillId="0" borderId="19" xfId="80" applyFont="1" applyFill="1" applyBorder="1" applyAlignment="1" applyProtection="1">
      <alignment horizontal="center" vertical="center" wrapText="1"/>
      <protection/>
    </xf>
    <xf numFmtId="168" fontId="3" fillId="0" borderId="33" xfId="80" applyNumberFormat="1" applyFont="1" applyFill="1" applyBorder="1" applyAlignment="1" applyProtection="1">
      <alignment horizontal="center" vertical="center" wrapText="1"/>
      <protection/>
    </xf>
    <xf numFmtId="168" fontId="3" fillId="0" borderId="34" xfId="80" applyNumberFormat="1" applyFont="1" applyFill="1" applyBorder="1" applyAlignment="1" applyProtection="1">
      <alignment horizontal="center" vertical="center" wrapText="1"/>
      <protection/>
    </xf>
    <xf numFmtId="168" fontId="3" fillId="0" borderId="27" xfId="80" applyNumberFormat="1" applyFont="1" applyFill="1" applyBorder="1" applyAlignment="1" applyProtection="1">
      <alignment horizontal="center" vertical="center" wrapText="1"/>
      <protection/>
    </xf>
    <xf numFmtId="168" fontId="8" fillId="0" borderId="34" xfId="80" applyNumberFormat="1" applyFont="1" applyFill="1" applyBorder="1" applyAlignment="1" applyProtection="1">
      <alignment horizontal="center" vertical="center" wrapText="1"/>
      <protection/>
    </xf>
    <xf numFmtId="168" fontId="8" fillId="0" borderId="27" xfId="80" applyNumberFormat="1" applyFont="1" applyFill="1" applyBorder="1" applyAlignment="1" applyProtection="1">
      <alignment horizontal="center" vertical="center" wrapText="1"/>
      <protection/>
    </xf>
    <xf numFmtId="0" fontId="3" fillId="9" borderId="33" xfId="80" applyNumberFormat="1" applyFont="1" applyFill="1" applyBorder="1" applyAlignment="1" applyProtection="1">
      <alignment horizontal="center" vertical="center" wrapText="1"/>
      <protection/>
    </xf>
    <xf numFmtId="0" fontId="3" fillId="9" borderId="34" xfId="80" applyNumberFormat="1" applyFont="1" applyFill="1" applyBorder="1" applyAlignment="1" applyProtection="1">
      <alignment horizontal="center" vertical="center" wrapText="1"/>
      <protection/>
    </xf>
    <xf numFmtId="0" fontId="3" fillId="9" borderId="27" xfId="80" applyNumberFormat="1" applyFont="1" applyFill="1" applyBorder="1" applyAlignment="1" applyProtection="1">
      <alignment horizontal="center" vertical="center" wrapText="1"/>
      <protection/>
    </xf>
    <xf numFmtId="3" fontId="8" fillId="0" borderId="22" xfId="8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‚" xfId="15"/>
    <cellStyle name="„" xfId="16"/>
    <cellStyle name="€" xfId="17"/>
    <cellStyle name="…" xfId="18"/>
    <cellStyle name="†" xfId="19"/>
    <cellStyle name="‡" xfId="20"/>
    <cellStyle name="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6_x0019_¾I?À@%¡h¼ï©À@Ã´üµ¥Þ¾@_x0008_Uy_x0012_ÕÁ@·\È?+Á@Íòw#…»ô@&#10;MS51500050" xfId="40"/>
    <cellStyle name="6_x0019_¾I?À@%¡h¼ï©À@Ã´üµ¥Þ¾@_x0008_Uy_x0012_ÕÁ@·\È?+Á@Íòw#…»ô@&#10;MS51500050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ƒ" xfId="56"/>
    <cellStyle name="Incorrecto" xfId="57"/>
    <cellStyle name="Comma" xfId="58"/>
    <cellStyle name="Comma [0]" xfId="59"/>
    <cellStyle name="Millares [0] 2" xfId="60"/>
    <cellStyle name="Millares [0] 2 2" xfId="61"/>
    <cellStyle name="Millares 2" xfId="62"/>
    <cellStyle name="Millares 2 10" xfId="63"/>
    <cellStyle name="Millares 2 10 2" xfId="64"/>
    <cellStyle name="Millares 2 2" xfId="65"/>
    <cellStyle name="Millares 2 2 2" xfId="66"/>
    <cellStyle name="Millares 2 3" xfId="67"/>
    <cellStyle name="Millares 3" xfId="68"/>
    <cellStyle name="Millares 3 2" xfId="69"/>
    <cellStyle name="Millares 4" xfId="70"/>
    <cellStyle name="Millares 4 2" xfId="71"/>
    <cellStyle name="Millares 5" xfId="72"/>
    <cellStyle name="Millares 6" xfId="73"/>
    <cellStyle name="Millares 7" xfId="74"/>
    <cellStyle name="Currency" xfId="75"/>
    <cellStyle name="Currency [0]" xfId="76"/>
    <cellStyle name="Neutral" xfId="77"/>
    <cellStyle name="Normal 2" xfId="78"/>
    <cellStyle name="Normal 2 2" xfId="79"/>
    <cellStyle name="Normal 2 2 2" xfId="80"/>
    <cellStyle name="Normal 2 3" xfId="81"/>
    <cellStyle name="Normal 3" xfId="82"/>
    <cellStyle name="Normal_Hoja1" xfId="83"/>
    <cellStyle name="Notas" xfId="84"/>
    <cellStyle name="Percent" xfId="85"/>
    <cellStyle name="Porcentual 2" xfId="86"/>
    <cellStyle name="Porcentual 2 2" xfId="87"/>
    <cellStyle name="Porcentual 3" xfId="88"/>
    <cellStyle name="Porcentual 3 2" xfId="89"/>
    <cellStyle name="Salida" xfId="90"/>
    <cellStyle name="Texto de advertencia" xfId="91"/>
    <cellStyle name="Texto explicativo" xfId="92"/>
    <cellStyle name="þ_x001D_ð'_x000C_ïþ÷_x000C_âþU_x0001_´_x0006_ _x0008__x0007__x0001__x0001_" xfId="93"/>
    <cellStyle name="Título" xfId="94"/>
    <cellStyle name="Título 1" xfId="95"/>
    <cellStyle name="Título 2" xfId="96"/>
    <cellStyle name="Título 3" xfId="97"/>
    <cellStyle name="Total" xfId="98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28575</xdr:rowOff>
    </xdr:from>
    <xdr:to>
      <xdr:col>6</xdr:col>
      <xdr:colOff>266700</xdr:colOff>
      <xdr:row>0</xdr:row>
      <xdr:rowOff>352425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209550</xdr:colOff>
      <xdr:row>0</xdr:row>
      <xdr:rowOff>47625</xdr:rowOff>
    </xdr:from>
    <xdr:to>
      <xdr:col>13</xdr:col>
      <xdr:colOff>866775</xdr:colOff>
      <xdr:row>0</xdr:row>
      <xdr:rowOff>371475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62225" y="4762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47625</xdr:colOff>
      <xdr:row>0</xdr:row>
      <xdr:rowOff>361950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OCTUBRE%20201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SISTEMA%20INF\EJECUCION%20GASTOS%20SISTEMA%20ENE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Parametros"/>
      <sheetName val="Detallada"/>
      <sheetName val="Ingresos"/>
      <sheetName val="Gastos"/>
      <sheetName val="Cartera"/>
      <sheetName val="Tesoreria"/>
      <sheetName val="CGN-2005-001"/>
      <sheetName val="Pto2193"/>
      <sheetName val="CGN-2005-002"/>
      <sheetName val="DDC-2007-100"/>
    </sheetNames>
    <sheetDataSet>
      <sheetData sheetId="1">
        <row r="1">
          <cell r="A1" t="str">
            <v>ID</v>
          </cell>
          <cell r="B1" t="str">
            <v>ESE</v>
          </cell>
          <cell r="C1" t="str">
            <v>ESE2</v>
          </cell>
          <cell r="D1" t="str">
            <v>NIT</v>
          </cell>
          <cell r="F1" t="str">
            <v>Cod_Hab</v>
          </cell>
          <cell r="H1" t="str">
            <v>Vigencia</v>
          </cell>
        </row>
        <row r="2">
          <cell r="A2">
            <v>6</v>
          </cell>
          <cell r="B2" t="str">
            <v>1- La Victoria</v>
          </cell>
          <cell r="C2" t="str">
            <v>La Victoria</v>
          </cell>
          <cell r="D2" t="str">
            <v>800197177-2</v>
          </cell>
          <cell r="E2">
            <v>1</v>
          </cell>
          <cell r="F2">
            <v>1100109220</v>
          </cell>
          <cell r="G2">
            <v>1</v>
          </cell>
          <cell r="H2" t="str">
            <v>2016 - Abril</v>
          </cell>
          <cell r="J2">
            <v>1</v>
          </cell>
          <cell r="K2" t="str">
            <v>SUBRED INTEGRADA DE SERVICIOS DE SALUD NORTE ESE</v>
          </cell>
        </row>
        <row r="3">
          <cell r="A3">
            <v>17</v>
          </cell>
          <cell r="B3" t="str">
            <v>2- El Tunal</v>
          </cell>
          <cell r="C3" t="str">
            <v>Tunal</v>
          </cell>
          <cell r="D3" t="str">
            <v>800209488-1</v>
          </cell>
          <cell r="E3">
            <v>2</v>
          </cell>
          <cell r="F3">
            <v>1100108491</v>
          </cell>
          <cell r="G3">
            <v>2</v>
          </cell>
          <cell r="H3" t="str">
            <v>2016 - Mayo</v>
          </cell>
          <cell r="J3">
            <v>2</v>
          </cell>
          <cell r="K3" t="str">
            <v>SUBRED INTEGRADA DE SERVICIOS DE SALUD CENTRO ORIENTE ESE</v>
          </cell>
        </row>
        <row r="4">
          <cell r="A4">
            <v>1</v>
          </cell>
          <cell r="B4" t="str">
            <v>3- Simon Bolívar</v>
          </cell>
          <cell r="C4" t="str">
            <v>Simón Bolivar</v>
          </cell>
          <cell r="D4" t="str">
            <v>800196433-9</v>
          </cell>
          <cell r="E4">
            <v>3</v>
          </cell>
          <cell r="F4">
            <v>1100110146</v>
          </cell>
          <cell r="G4">
            <v>3</v>
          </cell>
          <cell r="H4" t="str">
            <v>2016 - Junio</v>
          </cell>
          <cell r="J4">
            <v>3</v>
          </cell>
          <cell r="K4" t="str">
            <v>SUBRED INTEGRADA DE SERVICIOS DE SALUD SUR OCCIDENTE ESE</v>
          </cell>
        </row>
        <row r="5">
          <cell r="A5">
            <v>12</v>
          </cell>
          <cell r="B5" t="str">
            <v>4- Occidente de Kennedy</v>
          </cell>
          <cell r="C5" t="str">
            <v>Occidente Kennedy</v>
          </cell>
          <cell r="D5" t="str">
            <v>800196939-3</v>
          </cell>
          <cell r="E5">
            <v>4</v>
          </cell>
          <cell r="F5">
            <v>1100108749</v>
          </cell>
          <cell r="G5">
            <v>4</v>
          </cell>
          <cell r="H5" t="str">
            <v>2016 - Julio</v>
          </cell>
          <cell r="J5">
            <v>4</v>
          </cell>
          <cell r="K5" t="str">
            <v>SUBRED INTEGRADA DE SERVICIOS DE SALUD SUR ESE</v>
          </cell>
        </row>
        <row r="6">
          <cell r="A6">
            <v>7</v>
          </cell>
          <cell r="B6" t="str">
            <v>5- Santa Clara</v>
          </cell>
          <cell r="C6" t="str">
            <v>Santa Clara</v>
          </cell>
          <cell r="D6" t="str">
            <v>860020188-1</v>
          </cell>
          <cell r="E6">
            <v>5</v>
          </cell>
          <cell r="F6">
            <v>1100103117</v>
          </cell>
          <cell r="G6">
            <v>5</v>
          </cell>
          <cell r="H6" t="str">
            <v>2016 - Agosto</v>
          </cell>
        </row>
        <row r="7">
          <cell r="A7">
            <v>13</v>
          </cell>
          <cell r="B7" t="str">
            <v>6- Bosa</v>
          </cell>
          <cell r="C7" t="str">
            <v>Bosa</v>
          </cell>
          <cell r="D7" t="str">
            <v>800209710-2</v>
          </cell>
          <cell r="E7">
            <v>6</v>
          </cell>
          <cell r="F7">
            <v>1100108144</v>
          </cell>
          <cell r="G7">
            <v>6</v>
          </cell>
          <cell r="H7" t="str">
            <v>2016 - Septiembre</v>
          </cell>
        </row>
        <row r="8">
          <cell r="A8">
            <v>2</v>
          </cell>
          <cell r="B8" t="str">
            <v>7- Engativa</v>
          </cell>
          <cell r="C8" t="str">
            <v>Engativá</v>
          </cell>
          <cell r="D8" t="str">
            <v>830077688-9</v>
          </cell>
          <cell r="E8">
            <v>7</v>
          </cell>
          <cell r="F8">
            <v>1100109302</v>
          </cell>
          <cell r="G8">
            <v>7</v>
          </cell>
          <cell r="H8" t="str">
            <v>2016 - Octubre</v>
          </cell>
        </row>
        <row r="9">
          <cell r="A9">
            <v>14</v>
          </cell>
          <cell r="B9" t="str">
            <v>8- Fontibon</v>
          </cell>
          <cell r="C9" t="str">
            <v>Fontibón</v>
          </cell>
          <cell r="D9" t="str">
            <v>830077650-1</v>
          </cell>
          <cell r="E9">
            <v>8</v>
          </cell>
          <cell r="F9">
            <v>1100110259</v>
          </cell>
          <cell r="G9">
            <v>8</v>
          </cell>
          <cell r="H9" t="str">
            <v>2016 - Noviembre</v>
          </cell>
        </row>
        <row r="10">
          <cell r="A10">
            <v>18</v>
          </cell>
          <cell r="B10" t="str">
            <v>9- Meissen</v>
          </cell>
          <cell r="C10" t="str">
            <v>Meissen</v>
          </cell>
          <cell r="D10" t="str">
            <v>800220011-7</v>
          </cell>
          <cell r="E10">
            <v>9</v>
          </cell>
          <cell r="F10">
            <v>1100108925</v>
          </cell>
          <cell r="G10">
            <v>9</v>
          </cell>
          <cell r="H10" t="str">
            <v>2016 - Diciembre</v>
          </cell>
        </row>
        <row r="11">
          <cell r="A11">
            <v>19</v>
          </cell>
          <cell r="B11" t="str">
            <v>10- Tunjuelito</v>
          </cell>
          <cell r="C11" t="str">
            <v>Tunjuelito</v>
          </cell>
          <cell r="D11" t="str">
            <v>830077617-6</v>
          </cell>
          <cell r="E11">
            <v>10</v>
          </cell>
          <cell r="F11">
            <v>1100110493</v>
          </cell>
          <cell r="G11">
            <v>10</v>
          </cell>
          <cell r="H11" t="str">
            <v>2017 - Enero</v>
          </cell>
        </row>
        <row r="12">
          <cell r="A12">
            <v>8</v>
          </cell>
          <cell r="B12" t="str">
            <v>11- Centro Oriente</v>
          </cell>
          <cell r="C12" t="str">
            <v>Centro Oriente</v>
          </cell>
          <cell r="D12" t="str">
            <v>830077644-5</v>
          </cell>
          <cell r="E12">
            <v>11</v>
          </cell>
          <cell r="F12">
            <v>1100108831</v>
          </cell>
          <cell r="G12">
            <v>11</v>
          </cell>
          <cell r="H12" t="str">
            <v>2017 - Febrero</v>
          </cell>
        </row>
        <row r="13">
          <cell r="A13">
            <v>9</v>
          </cell>
          <cell r="B13" t="str">
            <v>12- San Blas</v>
          </cell>
          <cell r="C13" t="str">
            <v>San Blas</v>
          </cell>
          <cell r="D13" t="str">
            <v>800216303-7</v>
          </cell>
          <cell r="E13">
            <v>12</v>
          </cell>
          <cell r="F13">
            <v>1100107822</v>
          </cell>
          <cell r="G13">
            <v>12</v>
          </cell>
          <cell r="H13" t="str">
            <v>2017 - Marzo</v>
          </cell>
        </row>
        <row r="14">
          <cell r="A14">
            <v>3</v>
          </cell>
          <cell r="B14" t="str">
            <v>13- Chapinero</v>
          </cell>
          <cell r="C14" t="str">
            <v>Chapinero</v>
          </cell>
          <cell r="D14" t="str">
            <v>830077652-4</v>
          </cell>
          <cell r="E14">
            <v>13</v>
          </cell>
          <cell r="F14">
            <v>1100109193</v>
          </cell>
          <cell r="G14">
            <v>13</v>
          </cell>
          <cell r="H14" t="str">
            <v>2017 - Abril</v>
          </cell>
        </row>
        <row r="15">
          <cell r="A15">
            <v>4</v>
          </cell>
          <cell r="B15" t="str">
            <v>14- Suba</v>
          </cell>
          <cell r="C15" t="str">
            <v>Suba</v>
          </cell>
          <cell r="D15" t="str">
            <v>800216883-7</v>
          </cell>
          <cell r="E15">
            <v>14</v>
          </cell>
          <cell r="F15">
            <v>1100108704</v>
          </cell>
          <cell r="G15">
            <v>14</v>
          </cell>
          <cell r="H15" t="str">
            <v>2017 - Mayo</v>
          </cell>
        </row>
        <row r="16">
          <cell r="A16">
            <v>5</v>
          </cell>
          <cell r="B16" t="str">
            <v>15- Usaquen</v>
          </cell>
          <cell r="C16" t="str">
            <v>Usaquén</v>
          </cell>
          <cell r="D16" t="str">
            <v>800216473-0</v>
          </cell>
          <cell r="E16">
            <v>15</v>
          </cell>
          <cell r="F16">
            <v>1100109253</v>
          </cell>
          <cell r="G16">
            <v>15</v>
          </cell>
          <cell r="H16" t="str">
            <v>2017 - Junio</v>
          </cell>
        </row>
        <row r="17">
          <cell r="A17">
            <v>20</v>
          </cell>
          <cell r="B17" t="str">
            <v>16- Usme</v>
          </cell>
          <cell r="C17" t="str">
            <v>Usme</v>
          </cell>
          <cell r="D17" t="str">
            <v>830010966-3</v>
          </cell>
          <cell r="E17">
            <v>16</v>
          </cell>
          <cell r="F17">
            <v>1100109545</v>
          </cell>
          <cell r="G17">
            <v>16</v>
          </cell>
          <cell r="H17" t="str">
            <v>2017 - Julio</v>
          </cell>
        </row>
        <row r="18">
          <cell r="A18">
            <v>15</v>
          </cell>
          <cell r="B18" t="str">
            <v>17- Del Sur</v>
          </cell>
          <cell r="C18" t="str">
            <v>Del Sur</v>
          </cell>
          <cell r="D18" t="str">
            <v>830077444-9</v>
          </cell>
          <cell r="E18">
            <v>17</v>
          </cell>
          <cell r="F18">
            <v>1100107918</v>
          </cell>
          <cell r="G18">
            <v>17</v>
          </cell>
          <cell r="H18" t="str">
            <v>2017 - Agosto</v>
          </cell>
        </row>
        <row r="19">
          <cell r="A19">
            <v>21</v>
          </cell>
          <cell r="B19" t="str">
            <v>18- Nazareth</v>
          </cell>
          <cell r="C19" t="str">
            <v>Nazareth</v>
          </cell>
          <cell r="D19" t="str">
            <v>800217641-6</v>
          </cell>
          <cell r="E19">
            <v>18</v>
          </cell>
          <cell r="F19">
            <v>1100109445</v>
          </cell>
          <cell r="G19">
            <v>18</v>
          </cell>
          <cell r="H19" t="str">
            <v>2017 - Septiembre</v>
          </cell>
        </row>
        <row r="20">
          <cell r="A20">
            <v>16</v>
          </cell>
          <cell r="B20" t="str">
            <v>19- Pablo VI</v>
          </cell>
          <cell r="C20" t="str">
            <v>Pablo VI Bosa</v>
          </cell>
          <cell r="D20" t="str">
            <v>800219600-3</v>
          </cell>
          <cell r="E20">
            <v>19</v>
          </cell>
          <cell r="F20">
            <v>1100109881</v>
          </cell>
          <cell r="G20">
            <v>19</v>
          </cell>
          <cell r="H20" t="str">
            <v>2017 - Octubre</v>
          </cell>
        </row>
        <row r="21">
          <cell r="A21">
            <v>10</v>
          </cell>
          <cell r="B21" t="str">
            <v>20- San Cristobal</v>
          </cell>
          <cell r="C21" t="str">
            <v>San Cristóbal</v>
          </cell>
          <cell r="D21" t="str">
            <v>800216538-0</v>
          </cell>
          <cell r="E21">
            <v>20</v>
          </cell>
          <cell r="F21">
            <v>1100108059</v>
          </cell>
          <cell r="G21">
            <v>20</v>
          </cell>
          <cell r="H21" t="str">
            <v>2017 - Noviembre</v>
          </cell>
        </row>
        <row r="22">
          <cell r="A22">
            <v>11</v>
          </cell>
          <cell r="B22" t="str">
            <v>21- Rafael Uribe</v>
          </cell>
          <cell r="C22" t="str">
            <v>Rafael Uribe Uribe</v>
          </cell>
          <cell r="D22" t="str">
            <v>830077633-4</v>
          </cell>
          <cell r="E22">
            <v>21</v>
          </cell>
          <cell r="F22">
            <v>1100107611</v>
          </cell>
          <cell r="G22">
            <v>21</v>
          </cell>
          <cell r="H22" t="str">
            <v>2017 - Diciembre</v>
          </cell>
        </row>
        <row r="23">
          <cell r="A23">
            <v>22</v>
          </cell>
          <cell r="B23" t="str">
            <v>22- Vista Hermosa</v>
          </cell>
          <cell r="C23" t="str">
            <v>Vista Hermosa</v>
          </cell>
          <cell r="D23" t="str">
            <v>800248276-3</v>
          </cell>
          <cell r="E23">
            <v>22</v>
          </cell>
          <cell r="F23">
            <v>1100109163</v>
          </cell>
          <cell r="G23">
            <v>22</v>
          </cell>
          <cell r="H23" t="str">
            <v>2018 - Enero</v>
          </cell>
        </row>
        <row r="24">
          <cell r="A24">
            <v>23</v>
          </cell>
          <cell r="B24" t="str">
            <v>23 - Consolidado</v>
          </cell>
          <cell r="C24" t="str">
            <v>Consolidado</v>
          </cell>
          <cell r="G24">
            <v>23</v>
          </cell>
          <cell r="H24" t="str">
            <v>2018 - Febrero</v>
          </cell>
        </row>
        <row r="25">
          <cell r="G25">
            <v>24</v>
          </cell>
          <cell r="H25" t="str">
            <v>2018 - Marzo</v>
          </cell>
        </row>
        <row r="26">
          <cell r="G26">
            <v>25</v>
          </cell>
          <cell r="H26" t="str">
            <v>2018 - Abril</v>
          </cell>
        </row>
        <row r="27">
          <cell r="G27">
            <v>26</v>
          </cell>
          <cell r="H27" t="str">
            <v>2018 - Mayo</v>
          </cell>
        </row>
        <row r="28">
          <cell r="G28">
            <v>27</v>
          </cell>
          <cell r="H28" t="str">
            <v>2018 - Junio</v>
          </cell>
        </row>
        <row r="29">
          <cell r="G29">
            <v>28</v>
          </cell>
          <cell r="H29" t="str">
            <v>2018 - Julio</v>
          </cell>
        </row>
        <row r="30">
          <cell r="G30">
            <v>29</v>
          </cell>
          <cell r="H30" t="str">
            <v>2018 - Agosto</v>
          </cell>
        </row>
        <row r="31">
          <cell r="G31">
            <v>30</v>
          </cell>
          <cell r="H31" t="str">
            <v>2018 - Septiembre</v>
          </cell>
        </row>
        <row r="32">
          <cell r="G32">
            <v>31</v>
          </cell>
          <cell r="H32" t="str">
            <v>2018 - Octubre</v>
          </cell>
        </row>
        <row r="33">
          <cell r="G33">
            <v>32</v>
          </cell>
          <cell r="H33" t="str">
            <v>2018 - Noviembre</v>
          </cell>
        </row>
        <row r="34">
          <cell r="G34">
            <v>33</v>
          </cell>
          <cell r="H34" t="str">
            <v>2018 - Diciembre</v>
          </cell>
        </row>
      </sheetData>
      <sheetData sheetId="2">
        <row r="7">
          <cell r="G7">
            <v>4</v>
          </cell>
        </row>
        <row r="9">
          <cell r="G9">
            <v>23</v>
          </cell>
        </row>
        <row r="16">
          <cell r="C16" t="str">
            <v>JOSE ORLANDO ANGEL TORRES</v>
          </cell>
        </row>
        <row r="26">
          <cell r="B26" t="str">
            <v>Gerente Subred Integrada de Servicios de Salud Sur E.S.E.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GAST ENERO"/>
    </sheetNames>
    <sheetDataSet>
      <sheetData sheetId="0">
        <row r="2">
          <cell r="D2">
            <v>3</v>
          </cell>
          <cell r="E2" t="str">
            <v>GASTOS</v>
          </cell>
          <cell r="F2">
            <v>-1</v>
          </cell>
          <cell r="I2">
            <v>328184317000</v>
          </cell>
          <cell r="J2">
            <v>10083657000</v>
          </cell>
          <cell r="K2">
            <v>10083657000</v>
          </cell>
          <cell r="L2">
            <v>0</v>
          </cell>
          <cell r="M2">
            <v>0</v>
          </cell>
          <cell r="N2">
            <v>328184317000</v>
          </cell>
        </row>
        <row r="3">
          <cell r="D3">
            <v>31</v>
          </cell>
          <cell r="E3" t="str">
            <v>GASTOS DE FUNCIONAMIENTO</v>
          </cell>
          <cell r="F3">
            <v>303</v>
          </cell>
          <cell r="I3">
            <v>66404146000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66404146000</v>
          </cell>
        </row>
        <row r="4">
          <cell r="D4">
            <v>311</v>
          </cell>
          <cell r="E4" t="str">
            <v>SERVICIOS PERSONALES</v>
          </cell>
          <cell r="F4">
            <v>310</v>
          </cell>
          <cell r="I4">
            <v>28291000000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28291000000</v>
          </cell>
        </row>
        <row r="5">
          <cell r="D5">
            <v>31101</v>
          </cell>
          <cell r="E5" t="str">
            <v>SERVICIOS PERSONALES ASOCIADOS A LA NÓMINA</v>
          </cell>
          <cell r="F5">
            <v>324</v>
          </cell>
          <cell r="I5">
            <v>12555000000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12555000000</v>
          </cell>
        </row>
        <row r="6">
          <cell r="D6">
            <v>101</v>
          </cell>
          <cell r="E6" t="str">
            <v>SUELDOS PERSONAL DE NÓMINA</v>
          </cell>
          <cell r="F6">
            <v>338</v>
          </cell>
          <cell r="G6" t="str">
            <v>212</v>
          </cell>
          <cell r="H6" t="str">
            <v>31</v>
          </cell>
          <cell r="I6">
            <v>6952302000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6952302000</v>
          </cell>
        </row>
        <row r="7">
          <cell r="D7">
            <v>102</v>
          </cell>
          <cell r="E7" t="str">
            <v>GASTOS DE REPRESENTACIÓN</v>
          </cell>
          <cell r="F7">
            <v>338</v>
          </cell>
          <cell r="G7" t="str">
            <v>212</v>
          </cell>
          <cell r="H7" t="str">
            <v>31</v>
          </cell>
          <cell r="I7">
            <v>220000000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220000000</v>
          </cell>
        </row>
        <row r="8">
          <cell r="D8">
            <v>103</v>
          </cell>
          <cell r="E8" t="str">
            <v>HORAS EXTRAS, DOMINICALES, FESTIVOS, RECARGO NOCTURNO Y TRABAJO SUPLEMENTARIO</v>
          </cell>
          <cell r="F8">
            <v>338</v>
          </cell>
          <cell r="G8" t="str">
            <v>212</v>
          </cell>
          <cell r="H8" t="str">
            <v>31</v>
          </cell>
          <cell r="I8">
            <v>518000000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518000000</v>
          </cell>
        </row>
        <row r="9">
          <cell r="D9">
            <v>104</v>
          </cell>
          <cell r="E9" t="str">
            <v>AUXILIO DE TRANSPORTE</v>
          </cell>
          <cell r="F9">
            <v>338</v>
          </cell>
          <cell r="G9" t="str">
            <v>212</v>
          </cell>
          <cell r="H9" t="str">
            <v>31</v>
          </cell>
          <cell r="I9">
            <v>124000000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124000000</v>
          </cell>
        </row>
        <row r="10">
          <cell r="D10">
            <v>105</v>
          </cell>
          <cell r="E10" t="str">
            <v>SUBSIDIO DE ALIMENTACION</v>
          </cell>
          <cell r="F10">
            <v>338</v>
          </cell>
          <cell r="G10" t="str">
            <v>212</v>
          </cell>
          <cell r="H10" t="str">
            <v>31</v>
          </cell>
          <cell r="I10">
            <v>145000000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145000000</v>
          </cell>
        </row>
        <row r="11">
          <cell r="D11">
            <v>106</v>
          </cell>
          <cell r="E11" t="str">
            <v>BONIFICACIÓN POR SERVICIOS PRESTADOS</v>
          </cell>
          <cell r="F11">
            <v>338</v>
          </cell>
          <cell r="G11" t="str">
            <v>212</v>
          </cell>
          <cell r="H11" t="str">
            <v>31</v>
          </cell>
          <cell r="I11">
            <v>247000000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247000000</v>
          </cell>
        </row>
        <row r="12">
          <cell r="D12">
            <v>107</v>
          </cell>
          <cell r="E12" t="str">
            <v>PRIMA SEMESTRAL</v>
          </cell>
          <cell r="F12">
            <v>338</v>
          </cell>
          <cell r="G12" t="str">
            <v>212</v>
          </cell>
          <cell r="H12" t="str">
            <v>31</v>
          </cell>
          <cell r="I12">
            <v>1025000000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1025000000</v>
          </cell>
        </row>
        <row r="13">
          <cell r="D13">
            <v>109</v>
          </cell>
          <cell r="E13" t="str">
            <v>PRIMA DE NAVIDAD</v>
          </cell>
          <cell r="F13">
            <v>338</v>
          </cell>
          <cell r="G13" t="str">
            <v>212</v>
          </cell>
          <cell r="H13" t="str">
            <v>31</v>
          </cell>
          <cell r="I13">
            <v>956000000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956000000</v>
          </cell>
        </row>
        <row r="14">
          <cell r="D14">
            <v>110</v>
          </cell>
          <cell r="E14" t="str">
            <v>PRIMA DE VACACIONES</v>
          </cell>
          <cell r="F14">
            <v>338</v>
          </cell>
          <cell r="G14" t="str">
            <v>212</v>
          </cell>
          <cell r="H14" t="str">
            <v>31</v>
          </cell>
          <cell r="I14">
            <v>433000000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433000000</v>
          </cell>
        </row>
        <row r="15">
          <cell r="D15">
            <v>111</v>
          </cell>
          <cell r="E15" t="str">
            <v>PRIMA TÉCNICA</v>
          </cell>
          <cell r="F15">
            <v>338</v>
          </cell>
          <cell r="G15" t="str">
            <v>212</v>
          </cell>
          <cell r="H15" t="str">
            <v>31</v>
          </cell>
          <cell r="I15">
            <v>1342000000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1342000000</v>
          </cell>
        </row>
        <row r="16">
          <cell r="D16">
            <v>112</v>
          </cell>
          <cell r="E16" t="str">
            <v>PRIMA DE ANTIGÜEDAD</v>
          </cell>
          <cell r="F16">
            <v>338</v>
          </cell>
          <cell r="G16" t="str">
            <v>212</v>
          </cell>
          <cell r="H16" t="str">
            <v>31</v>
          </cell>
          <cell r="I16">
            <v>342000000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342000000</v>
          </cell>
        </row>
        <row r="17">
          <cell r="D17">
            <v>113</v>
          </cell>
          <cell r="E17" t="str">
            <v>PRIMA SECRETARIAL</v>
          </cell>
          <cell r="F17">
            <v>338</v>
          </cell>
          <cell r="G17" t="str">
            <v>212</v>
          </cell>
          <cell r="H17" t="str">
            <v>31</v>
          </cell>
          <cell r="I17">
            <v>16000000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16000000</v>
          </cell>
        </row>
        <row r="18">
          <cell r="D18">
            <v>116</v>
          </cell>
          <cell r="E18" t="str">
            <v>VACACIONES EN DINERO</v>
          </cell>
          <cell r="F18">
            <v>338</v>
          </cell>
          <cell r="G18" t="str">
            <v>212</v>
          </cell>
          <cell r="H18" t="str">
            <v>31</v>
          </cell>
          <cell r="I18">
            <v>51698000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51698000</v>
          </cell>
        </row>
        <row r="19">
          <cell r="D19">
            <v>3110119</v>
          </cell>
          <cell r="E19" t="str">
            <v>CONVENCIONES COLECTIVAS O CONVENIOS</v>
          </cell>
          <cell r="F19">
            <v>338</v>
          </cell>
          <cell r="I19">
            <v>57000000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57000000</v>
          </cell>
        </row>
        <row r="20">
          <cell r="D20">
            <v>119</v>
          </cell>
          <cell r="E20" t="str">
            <v>PERSONAL ADMINISTRATIVO</v>
          </cell>
          <cell r="F20">
            <v>374</v>
          </cell>
          <cell r="G20" t="str">
            <v>212</v>
          </cell>
          <cell r="H20" t="str">
            <v>31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30000000</v>
          </cell>
        </row>
        <row r="21">
          <cell r="D21">
            <v>311011903</v>
          </cell>
          <cell r="E21" t="str">
            <v>QUINQUENIO</v>
          </cell>
          <cell r="F21">
            <v>374</v>
          </cell>
          <cell r="G21" t="str">
            <v>212</v>
          </cell>
          <cell r="H21" t="str">
            <v>31</v>
          </cell>
          <cell r="I21">
            <v>27000000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27000000</v>
          </cell>
        </row>
        <row r="22">
          <cell r="D22">
            <v>120</v>
          </cell>
          <cell r="E22" t="str">
            <v>BONIFICACIÓN ESPECIAL DE RECREACIÓN</v>
          </cell>
          <cell r="F22">
            <v>338</v>
          </cell>
          <cell r="G22" t="str">
            <v>212</v>
          </cell>
          <cell r="H22" t="str">
            <v>31</v>
          </cell>
          <cell r="I22">
            <v>39000000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39000000</v>
          </cell>
        </row>
        <row r="23">
          <cell r="D23">
            <v>122</v>
          </cell>
          <cell r="E23" t="str">
            <v>RECONOCIMIENTO POR PERMANENCIA EN EL SERVICIO PÚBLICO</v>
          </cell>
          <cell r="F23">
            <v>338</v>
          </cell>
          <cell r="G23" t="str">
            <v>212</v>
          </cell>
          <cell r="H23" t="str">
            <v>31</v>
          </cell>
          <cell r="I23">
            <v>87000000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87000000</v>
          </cell>
        </row>
        <row r="24">
          <cell r="D24">
            <v>31102</v>
          </cell>
          <cell r="E24" t="str">
            <v>SERVICIOS PERSONALES INDIRECTOS</v>
          </cell>
          <cell r="F24">
            <v>324</v>
          </cell>
          <cell r="I24">
            <v>11059000000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11059000000</v>
          </cell>
        </row>
        <row r="25">
          <cell r="D25">
            <v>128</v>
          </cell>
          <cell r="E25" t="str">
            <v>HONORARIOS</v>
          </cell>
          <cell r="F25">
            <v>339</v>
          </cell>
          <cell r="G25" t="str">
            <v>212</v>
          </cell>
          <cell r="H25" t="str">
            <v>31</v>
          </cell>
          <cell r="I25">
            <v>3769000000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3769000000</v>
          </cell>
        </row>
        <row r="26">
          <cell r="D26">
            <v>129</v>
          </cell>
          <cell r="E26" t="str">
            <v>REMUNERACIÓN SERVICIOS TÉCNICOS</v>
          </cell>
          <cell r="F26">
            <v>339</v>
          </cell>
          <cell r="G26" t="str">
            <v>212</v>
          </cell>
          <cell r="H26" t="str">
            <v>31</v>
          </cell>
          <cell r="I26">
            <v>7290000000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7290000000</v>
          </cell>
        </row>
        <row r="27">
          <cell r="D27">
            <v>31103</v>
          </cell>
          <cell r="E27" t="str">
            <v>APORTES PATRONALES AL SECTOR PRIVADO Y PÚBLICO</v>
          </cell>
          <cell r="F27">
            <v>324</v>
          </cell>
          <cell r="I27">
            <v>4677000000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4677000000</v>
          </cell>
        </row>
        <row r="28">
          <cell r="D28">
            <v>3110301</v>
          </cell>
          <cell r="E28" t="str">
            <v>APORTES PATRONALES SECTOR PRIVADO</v>
          </cell>
          <cell r="F28">
            <v>340</v>
          </cell>
          <cell r="I28">
            <v>2931000000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2931000000</v>
          </cell>
        </row>
        <row r="29">
          <cell r="D29">
            <v>130</v>
          </cell>
          <cell r="E29" t="str">
            <v>CESANTÍAS FONDOS PRIVADOS</v>
          </cell>
          <cell r="F29">
            <v>383</v>
          </cell>
          <cell r="G29" t="str">
            <v>212</v>
          </cell>
          <cell r="H29" t="str">
            <v>31</v>
          </cell>
          <cell r="I29">
            <v>1223000000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1223000000</v>
          </cell>
        </row>
        <row r="30">
          <cell r="D30">
            <v>131</v>
          </cell>
          <cell r="E30" t="str">
            <v>PENSIONES  FONDOS PRIVADOS</v>
          </cell>
          <cell r="F30">
            <v>383</v>
          </cell>
          <cell r="G30" t="str">
            <v>212</v>
          </cell>
          <cell r="H30" t="str">
            <v>31</v>
          </cell>
          <cell r="I30">
            <v>269000000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269000000</v>
          </cell>
        </row>
        <row r="31">
          <cell r="D31">
            <v>132</v>
          </cell>
          <cell r="E31" t="str">
            <v>SALUD  EPS PRIVADAS</v>
          </cell>
          <cell r="F31">
            <v>383</v>
          </cell>
          <cell r="G31" t="str">
            <v>212</v>
          </cell>
          <cell r="H31" t="str">
            <v>31</v>
          </cell>
          <cell r="I31">
            <v>680000000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680000000</v>
          </cell>
        </row>
        <row r="32">
          <cell r="D32">
            <v>133</v>
          </cell>
          <cell r="E32" t="str">
            <v>ADMINISTRADORA DE RIESGOS PROFESIONALES  ARL  SECTOR PRIVADO</v>
          </cell>
          <cell r="F32">
            <v>383</v>
          </cell>
          <cell r="G32" t="str">
            <v>212</v>
          </cell>
          <cell r="H32" t="str">
            <v>31</v>
          </cell>
          <cell r="I32">
            <v>302000000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302000000</v>
          </cell>
        </row>
        <row r="33">
          <cell r="D33">
            <v>134</v>
          </cell>
          <cell r="E33" t="str">
            <v>CAJA DE COMPENSACIÓN</v>
          </cell>
          <cell r="F33">
            <v>383</v>
          </cell>
          <cell r="G33" t="str">
            <v>212</v>
          </cell>
          <cell r="H33" t="str">
            <v>31</v>
          </cell>
          <cell r="I33">
            <v>457000000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457000000</v>
          </cell>
        </row>
        <row r="34">
          <cell r="D34">
            <v>3110302</v>
          </cell>
          <cell r="E34" t="str">
            <v>APORTES PATRONALES SECTOR PÚBLICO</v>
          </cell>
          <cell r="F34">
            <v>340</v>
          </cell>
          <cell r="I34">
            <v>1746000000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1746000000</v>
          </cell>
        </row>
        <row r="35">
          <cell r="D35">
            <v>135</v>
          </cell>
          <cell r="E35" t="str">
            <v>CESANTÍAS FONDOS PÚBLICOS</v>
          </cell>
          <cell r="F35">
            <v>384</v>
          </cell>
          <cell r="G35" t="str">
            <v>212</v>
          </cell>
          <cell r="H35" t="str">
            <v>31</v>
          </cell>
          <cell r="I35">
            <v>142000000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142000000</v>
          </cell>
        </row>
        <row r="36">
          <cell r="D36">
            <v>136</v>
          </cell>
          <cell r="E36" t="str">
            <v>PENSIONES  FONDOS PÚBLICOS</v>
          </cell>
          <cell r="F36">
            <v>384</v>
          </cell>
          <cell r="G36" t="str">
            <v>212</v>
          </cell>
          <cell r="H36" t="str">
            <v>31</v>
          </cell>
          <cell r="I36">
            <v>892000000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892000000</v>
          </cell>
        </row>
        <row r="37">
          <cell r="D37">
            <v>137</v>
          </cell>
          <cell r="E37" t="str">
            <v>SALUD  EPS PÚBLICOS</v>
          </cell>
          <cell r="F37">
            <v>384</v>
          </cell>
          <cell r="G37" t="str">
            <v>212</v>
          </cell>
          <cell r="H37" t="str">
            <v>31</v>
          </cell>
          <cell r="I37">
            <v>142000000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142000000</v>
          </cell>
        </row>
        <row r="38">
          <cell r="D38">
            <v>139</v>
          </cell>
          <cell r="E38" t="str">
            <v>ICBF</v>
          </cell>
          <cell r="F38">
            <v>384</v>
          </cell>
          <cell r="G38" t="str">
            <v>212</v>
          </cell>
          <cell r="H38" t="str">
            <v>31</v>
          </cell>
          <cell r="I38">
            <v>342000000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342000000</v>
          </cell>
        </row>
        <row r="39">
          <cell r="D39">
            <v>140</v>
          </cell>
          <cell r="E39" t="str">
            <v>SENA</v>
          </cell>
          <cell r="F39">
            <v>384</v>
          </cell>
          <cell r="G39" t="str">
            <v>212</v>
          </cell>
          <cell r="H39" t="str">
            <v>31</v>
          </cell>
          <cell r="I39">
            <v>228000000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228000000</v>
          </cell>
        </row>
        <row r="40">
          <cell r="D40">
            <v>312</v>
          </cell>
          <cell r="E40" t="str">
            <v>GASTOS GENERALES</v>
          </cell>
          <cell r="F40">
            <v>310</v>
          </cell>
          <cell r="I40">
            <v>32345146000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32345146000</v>
          </cell>
        </row>
        <row r="41">
          <cell r="D41">
            <v>31201</v>
          </cell>
          <cell r="E41" t="str">
            <v>ADQUISICION DE BIENES Y SERVICIOS</v>
          </cell>
          <cell r="F41">
            <v>325</v>
          </cell>
          <cell r="I41">
            <v>31832146000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31832146000</v>
          </cell>
        </row>
        <row r="42">
          <cell r="D42">
            <v>143</v>
          </cell>
          <cell r="E42" t="str">
            <v>ARRENDAMIENTOS</v>
          </cell>
          <cell r="F42">
            <v>341</v>
          </cell>
          <cell r="G42" t="str">
            <v>212</v>
          </cell>
          <cell r="H42" t="str">
            <v>31</v>
          </cell>
          <cell r="I42">
            <v>2276000000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2276000000</v>
          </cell>
        </row>
        <row r="43">
          <cell r="D43">
            <v>144</v>
          </cell>
          <cell r="E43" t="str">
            <v>DOTACIÓN</v>
          </cell>
          <cell r="F43">
            <v>341</v>
          </cell>
          <cell r="G43" t="str">
            <v>212</v>
          </cell>
          <cell r="H43" t="str">
            <v>31</v>
          </cell>
          <cell r="I43">
            <v>223000000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223000000</v>
          </cell>
        </row>
        <row r="44">
          <cell r="D44">
            <v>145</v>
          </cell>
          <cell r="E44" t="str">
            <v>GASTOS DE COMPUTADOR</v>
          </cell>
          <cell r="F44">
            <v>341</v>
          </cell>
          <cell r="G44" t="str">
            <v>212</v>
          </cell>
          <cell r="H44" t="str">
            <v>31</v>
          </cell>
          <cell r="I44">
            <v>3338000000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3338000000</v>
          </cell>
        </row>
        <row r="45">
          <cell r="D45">
            <v>147</v>
          </cell>
          <cell r="E45" t="str">
            <v>GASTOS DE TRANSPORTE Y COMUNICACIÓN</v>
          </cell>
          <cell r="F45">
            <v>341</v>
          </cell>
          <cell r="G45" t="str">
            <v>212</v>
          </cell>
          <cell r="H45" t="str">
            <v>31</v>
          </cell>
          <cell r="I45">
            <v>1820000000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1820000000</v>
          </cell>
        </row>
        <row r="46">
          <cell r="D46">
            <v>148</v>
          </cell>
          <cell r="E46" t="str">
            <v>IMPRESOS Y PUBLICACIONES</v>
          </cell>
          <cell r="F46">
            <v>341</v>
          </cell>
          <cell r="G46" t="str">
            <v>212</v>
          </cell>
          <cell r="H46" t="str">
            <v>31</v>
          </cell>
          <cell r="I46">
            <v>474000000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474000000</v>
          </cell>
        </row>
        <row r="47">
          <cell r="D47">
            <v>3120108</v>
          </cell>
          <cell r="E47" t="str">
            <v>MANTENIMIENTO Y REPARACIONES</v>
          </cell>
          <cell r="F47">
            <v>341</v>
          </cell>
          <cell r="I47">
            <v>13000000000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13000000000</v>
          </cell>
        </row>
        <row r="48">
          <cell r="D48">
            <v>149</v>
          </cell>
          <cell r="E48" t="str">
            <v>MANTENIMIENTO ESE</v>
          </cell>
          <cell r="F48">
            <v>392</v>
          </cell>
          <cell r="G48" t="str">
            <v>212</v>
          </cell>
          <cell r="H48" t="str">
            <v>31</v>
          </cell>
          <cell r="I48">
            <v>13000000000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13000000000</v>
          </cell>
        </row>
        <row r="49">
          <cell r="D49">
            <v>150</v>
          </cell>
          <cell r="E49" t="str">
            <v>COMBUSTIBLES LUBRICANTES Y LLANTAS</v>
          </cell>
          <cell r="F49">
            <v>341</v>
          </cell>
          <cell r="G49" t="str">
            <v>212</v>
          </cell>
          <cell r="H49" t="str">
            <v>31</v>
          </cell>
          <cell r="I49">
            <v>721000000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721000000</v>
          </cell>
        </row>
        <row r="50">
          <cell r="D50">
            <v>151</v>
          </cell>
          <cell r="E50" t="str">
            <v>MATERIALES Y SUMINISTROS</v>
          </cell>
          <cell r="F50">
            <v>341</v>
          </cell>
          <cell r="G50" t="str">
            <v>212</v>
          </cell>
          <cell r="H50" t="str">
            <v>31</v>
          </cell>
          <cell r="I50">
            <v>1714000000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1714000000</v>
          </cell>
        </row>
        <row r="51">
          <cell r="D51">
            <v>3120111</v>
          </cell>
          <cell r="E51" t="str">
            <v>SEGUROS</v>
          </cell>
          <cell r="F51">
            <v>341</v>
          </cell>
          <cell r="I51">
            <v>1526000000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1526000000</v>
          </cell>
        </row>
        <row r="52">
          <cell r="D52">
            <v>152</v>
          </cell>
          <cell r="E52" t="str">
            <v>SEGUROS ESE</v>
          </cell>
          <cell r="F52">
            <v>396</v>
          </cell>
          <cell r="G52" t="str">
            <v>212</v>
          </cell>
          <cell r="H52" t="str">
            <v>31</v>
          </cell>
          <cell r="I52">
            <v>1526000000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1526000000</v>
          </cell>
        </row>
        <row r="53">
          <cell r="D53">
            <v>3120112</v>
          </cell>
          <cell r="E53" t="str">
            <v>SERVICIOS PÚBLICOS</v>
          </cell>
          <cell r="F53">
            <v>341</v>
          </cell>
          <cell r="I53">
            <v>4594000000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4594000000</v>
          </cell>
        </row>
        <row r="54">
          <cell r="D54">
            <v>153</v>
          </cell>
          <cell r="E54" t="str">
            <v>ENERGÍA</v>
          </cell>
          <cell r="F54">
            <v>397</v>
          </cell>
          <cell r="G54" t="str">
            <v>212</v>
          </cell>
          <cell r="H54" t="str">
            <v>31</v>
          </cell>
          <cell r="I54">
            <v>1705000000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1705000000</v>
          </cell>
        </row>
        <row r="55">
          <cell r="D55">
            <v>154</v>
          </cell>
          <cell r="E55" t="str">
            <v>ACUEDUCTO Y ALCANTARILLADO</v>
          </cell>
          <cell r="F55">
            <v>397</v>
          </cell>
          <cell r="G55" t="str">
            <v>212</v>
          </cell>
          <cell r="H55" t="str">
            <v>31</v>
          </cell>
          <cell r="I55">
            <v>1215000000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1215000000</v>
          </cell>
        </row>
        <row r="56">
          <cell r="D56">
            <v>155</v>
          </cell>
          <cell r="E56" t="str">
            <v>ASEO</v>
          </cell>
          <cell r="F56">
            <v>397</v>
          </cell>
          <cell r="G56" t="str">
            <v>212</v>
          </cell>
          <cell r="H56" t="str">
            <v>31</v>
          </cell>
          <cell r="I56">
            <v>760000000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760000000</v>
          </cell>
        </row>
        <row r="57">
          <cell r="D57">
            <v>156</v>
          </cell>
          <cell r="E57" t="str">
            <v>TELÉFONO</v>
          </cell>
          <cell r="F57">
            <v>397</v>
          </cell>
          <cell r="G57" t="str">
            <v>212</v>
          </cell>
          <cell r="H57" t="str">
            <v>31</v>
          </cell>
          <cell r="I57">
            <v>538000000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538000000</v>
          </cell>
        </row>
        <row r="58">
          <cell r="D58">
            <v>157</v>
          </cell>
          <cell r="E58" t="str">
            <v>GAS</v>
          </cell>
          <cell r="F58">
            <v>397</v>
          </cell>
          <cell r="G58" t="str">
            <v>212</v>
          </cell>
          <cell r="H58" t="str">
            <v>31</v>
          </cell>
          <cell r="I58">
            <v>376000000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376000000</v>
          </cell>
        </row>
        <row r="59">
          <cell r="D59">
            <v>158</v>
          </cell>
          <cell r="E59" t="str">
            <v>CAPACITACIÓN</v>
          </cell>
          <cell r="F59">
            <v>341</v>
          </cell>
          <cell r="G59" t="str">
            <v>212</v>
          </cell>
          <cell r="H59" t="str">
            <v>31</v>
          </cell>
          <cell r="I59">
            <v>353000000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353000000</v>
          </cell>
        </row>
        <row r="60">
          <cell r="D60">
            <v>159</v>
          </cell>
          <cell r="E60" t="str">
            <v>BIENESTAR E INCENTIVOS</v>
          </cell>
          <cell r="F60">
            <v>341</v>
          </cell>
          <cell r="G60" t="str">
            <v>212</v>
          </cell>
          <cell r="H60" t="str">
            <v>31</v>
          </cell>
          <cell r="I60">
            <v>518000000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518000000</v>
          </cell>
        </row>
        <row r="61">
          <cell r="D61">
            <v>160</v>
          </cell>
          <cell r="E61" t="str">
            <v>PROMOCIÓN INSTITUCIONAL</v>
          </cell>
          <cell r="F61">
            <v>341</v>
          </cell>
          <cell r="G61" t="str">
            <v>212</v>
          </cell>
          <cell r="H61" t="str">
            <v>31</v>
          </cell>
          <cell r="I61">
            <v>873146000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873146000</v>
          </cell>
        </row>
        <row r="62">
          <cell r="D62">
            <v>161</v>
          </cell>
          <cell r="E62" t="str">
            <v>SALUD OCUPACIONAL</v>
          </cell>
          <cell r="F62">
            <v>341</v>
          </cell>
          <cell r="G62" t="str">
            <v>212</v>
          </cell>
          <cell r="H62" t="str">
            <v>31</v>
          </cell>
          <cell r="I62">
            <v>402000000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402000000</v>
          </cell>
        </row>
        <row r="63">
          <cell r="D63">
            <v>31202</v>
          </cell>
          <cell r="E63" t="str">
            <v>OTROS GASTOS GENERALES</v>
          </cell>
          <cell r="F63">
            <v>325</v>
          </cell>
          <cell r="I63">
            <v>513000000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513000000</v>
          </cell>
        </row>
        <row r="64">
          <cell r="D64">
            <v>166</v>
          </cell>
          <cell r="E64" t="str">
            <v>IMPUESTOS, TASAS, CONTRIBUCIONES, DERECHOS Y MULTAS</v>
          </cell>
          <cell r="F64">
            <v>342</v>
          </cell>
          <cell r="G64" t="str">
            <v>212</v>
          </cell>
          <cell r="H64" t="str">
            <v>31</v>
          </cell>
          <cell r="I64">
            <v>363000000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363000000</v>
          </cell>
        </row>
        <row r="65">
          <cell r="D65">
            <v>167</v>
          </cell>
          <cell r="E65" t="str">
            <v>INTERESES, COMISIONES Y OTROS</v>
          </cell>
          <cell r="F65">
            <v>342</v>
          </cell>
          <cell r="G65" t="str">
            <v>212</v>
          </cell>
          <cell r="H65" t="str">
            <v>31</v>
          </cell>
          <cell r="I65">
            <v>150000000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150000000</v>
          </cell>
        </row>
        <row r="66">
          <cell r="D66">
            <v>314</v>
          </cell>
          <cell r="E66" t="str">
            <v>CUENTAS POR PAGAR FUNCIONAMIENTO</v>
          </cell>
          <cell r="F66">
            <v>310</v>
          </cell>
          <cell r="I66">
            <v>5768000000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5768000000</v>
          </cell>
        </row>
        <row r="67">
          <cell r="D67">
            <v>170</v>
          </cell>
          <cell r="E67" t="str">
            <v>CUENTAS POR PAGAR  FUNCIONAMIENTO VIGENCIA ANTERIOR</v>
          </cell>
          <cell r="F67">
            <v>327</v>
          </cell>
          <cell r="G67" t="str">
            <v>212</v>
          </cell>
          <cell r="H67" t="str">
            <v>31</v>
          </cell>
          <cell r="I67">
            <v>4768000000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4768000000</v>
          </cell>
        </row>
        <row r="68">
          <cell r="D68">
            <v>171</v>
          </cell>
          <cell r="E68" t="str">
            <v>CUENTA POR PAGAR FUNCIONAMIENTO OTRAS VIGENCIAS</v>
          </cell>
          <cell r="F68">
            <v>327</v>
          </cell>
          <cell r="G68" t="str">
            <v>212</v>
          </cell>
          <cell r="H68" t="str">
            <v>31</v>
          </cell>
          <cell r="I68">
            <v>1000000000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1000000000</v>
          </cell>
        </row>
        <row r="69">
          <cell r="D69">
            <v>32</v>
          </cell>
          <cell r="E69" t="str">
            <v>GASTOS DE OPERACIÓN</v>
          </cell>
          <cell r="F69">
            <v>303</v>
          </cell>
          <cell r="I69">
            <v>251592737000</v>
          </cell>
          <cell r="J69">
            <v>10083657000</v>
          </cell>
          <cell r="K69">
            <v>10083657000</v>
          </cell>
          <cell r="L69">
            <v>0</v>
          </cell>
          <cell r="M69">
            <v>0</v>
          </cell>
          <cell r="N69">
            <v>251592737000</v>
          </cell>
        </row>
        <row r="70">
          <cell r="D70">
            <v>321</v>
          </cell>
          <cell r="E70" t="str">
            <v>GASTOS DE COMERCIALIZACIÓN</v>
          </cell>
          <cell r="F70">
            <v>311</v>
          </cell>
          <cell r="I70">
            <v>251592737000</v>
          </cell>
          <cell r="J70">
            <v>10083657000</v>
          </cell>
          <cell r="K70">
            <v>10083657000</v>
          </cell>
          <cell r="L70">
            <v>0</v>
          </cell>
          <cell r="M70">
            <v>0</v>
          </cell>
          <cell r="N70">
            <v>251592737000</v>
          </cell>
        </row>
        <row r="71">
          <cell r="D71">
            <v>32101</v>
          </cell>
          <cell r="E71" t="str">
            <v>SERVICIOS PERSONALES</v>
          </cell>
          <cell r="F71">
            <v>329</v>
          </cell>
          <cell r="I71">
            <v>67339000000</v>
          </cell>
          <cell r="J71">
            <v>156000000</v>
          </cell>
          <cell r="K71">
            <v>156000000</v>
          </cell>
          <cell r="L71">
            <v>0</v>
          </cell>
          <cell r="M71">
            <v>0</v>
          </cell>
          <cell r="N71">
            <v>67339000000</v>
          </cell>
        </row>
        <row r="72">
          <cell r="D72">
            <v>3210101</v>
          </cell>
          <cell r="E72" t="str">
            <v>SERVICIOS PERSONALES ASOCIADOS A LA NÓMINA</v>
          </cell>
          <cell r="F72">
            <v>344</v>
          </cell>
          <cell r="I72">
            <v>48936000000</v>
          </cell>
          <cell r="J72">
            <v>156000000</v>
          </cell>
          <cell r="K72">
            <v>156000000</v>
          </cell>
          <cell r="L72">
            <v>0</v>
          </cell>
          <cell r="M72">
            <v>0</v>
          </cell>
          <cell r="N72">
            <v>48936000000</v>
          </cell>
        </row>
        <row r="73">
          <cell r="D73">
            <v>201</v>
          </cell>
          <cell r="E73" t="str">
            <v>SUELDOS PERSONAL DE NÓMINA</v>
          </cell>
          <cell r="F73">
            <v>410</v>
          </cell>
          <cell r="G73" t="str">
            <v>212</v>
          </cell>
          <cell r="H73" t="str">
            <v>32</v>
          </cell>
          <cell r="I73">
            <v>27941736000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27941736000</v>
          </cell>
        </row>
        <row r="74">
          <cell r="D74">
            <v>202</v>
          </cell>
          <cell r="E74" t="str">
            <v>GASTOS DE REPRESENTACIÓN</v>
          </cell>
          <cell r="F74">
            <v>410</v>
          </cell>
          <cell r="G74" t="str">
            <v>212</v>
          </cell>
          <cell r="H74" t="str">
            <v>32</v>
          </cell>
          <cell r="I74">
            <v>372000000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372000000</v>
          </cell>
        </row>
        <row r="75">
          <cell r="D75">
            <v>203</v>
          </cell>
          <cell r="E75" t="str">
            <v>HORAS. EXTRAS, DOMINICALES, FESTIVOS, RECARGO NOCTURNO Y TRABAJO SUPLEMENTARIO</v>
          </cell>
          <cell r="F75">
            <v>410</v>
          </cell>
          <cell r="G75" t="str">
            <v>212</v>
          </cell>
          <cell r="H75" t="str">
            <v>32</v>
          </cell>
          <cell r="I75">
            <v>3318000000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3318000000</v>
          </cell>
        </row>
        <row r="76">
          <cell r="D76">
            <v>204</v>
          </cell>
          <cell r="E76" t="str">
            <v>AUXILIO DE TRANSPORTE</v>
          </cell>
          <cell r="F76">
            <v>410</v>
          </cell>
          <cell r="G76" t="str">
            <v>212</v>
          </cell>
          <cell r="H76" t="str">
            <v>32</v>
          </cell>
          <cell r="I76">
            <v>151000000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151000000</v>
          </cell>
        </row>
        <row r="77">
          <cell r="D77">
            <v>205</v>
          </cell>
          <cell r="E77" t="str">
            <v>SUBSIDIO DE ALIMENTACIÓN</v>
          </cell>
          <cell r="F77">
            <v>410</v>
          </cell>
          <cell r="G77" t="str">
            <v>212</v>
          </cell>
          <cell r="H77" t="str">
            <v>32</v>
          </cell>
          <cell r="I77">
            <v>196000000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196000000</v>
          </cell>
        </row>
        <row r="78">
          <cell r="D78">
            <v>206</v>
          </cell>
          <cell r="E78" t="str">
            <v>BONIFICACIÓN POR SERVICIOS PRESTADOS</v>
          </cell>
          <cell r="F78">
            <v>410</v>
          </cell>
          <cell r="G78" t="str">
            <v>212</v>
          </cell>
          <cell r="H78" t="str">
            <v>32</v>
          </cell>
          <cell r="I78">
            <v>876000000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876000000</v>
          </cell>
        </row>
        <row r="79">
          <cell r="D79">
            <v>207</v>
          </cell>
          <cell r="E79" t="str">
            <v>PRIMA SEMESTRAL</v>
          </cell>
          <cell r="F79">
            <v>410</v>
          </cell>
          <cell r="G79" t="str">
            <v>212</v>
          </cell>
          <cell r="H79" t="str">
            <v>32</v>
          </cell>
          <cell r="I79">
            <v>3897000000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3897000000</v>
          </cell>
        </row>
        <row r="80">
          <cell r="D80">
            <v>209</v>
          </cell>
          <cell r="E80" t="str">
            <v>PRIMA DE NAVIDAD</v>
          </cell>
          <cell r="F80">
            <v>410</v>
          </cell>
          <cell r="G80" t="str">
            <v>212</v>
          </cell>
          <cell r="H80" t="str">
            <v>32</v>
          </cell>
          <cell r="I80">
            <v>3733000000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3733000000</v>
          </cell>
        </row>
        <row r="81">
          <cell r="D81">
            <v>210</v>
          </cell>
          <cell r="E81" t="str">
            <v>PRIMA DE VACACIONES</v>
          </cell>
          <cell r="F81">
            <v>410</v>
          </cell>
          <cell r="G81" t="str">
            <v>212</v>
          </cell>
          <cell r="H81" t="str">
            <v>32</v>
          </cell>
          <cell r="I81">
            <v>1631000000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1631000000</v>
          </cell>
        </row>
        <row r="82">
          <cell r="D82">
            <v>211</v>
          </cell>
          <cell r="E82" t="str">
            <v>PRIMA TÉCNICA</v>
          </cell>
          <cell r="F82">
            <v>410</v>
          </cell>
          <cell r="G82" t="str">
            <v>212</v>
          </cell>
          <cell r="H82" t="str">
            <v>32</v>
          </cell>
          <cell r="I82">
            <v>5723000000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5723000000</v>
          </cell>
        </row>
        <row r="83">
          <cell r="D83">
            <v>212</v>
          </cell>
          <cell r="E83" t="str">
            <v>PRIMA DE ANTIGÜEDAD</v>
          </cell>
          <cell r="F83">
            <v>410</v>
          </cell>
          <cell r="G83" t="str">
            <v>212</v>
          </cell>
          <cell r="H83" t="str">
            <v>32</v>
          </cell>
          <cell r="I83">
            <v>178000000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178000000</v>
          </cell>
        </row>
        <row r="84">
          <cell r="D84">
            <v>214</v>
          </cell>
          <cell r="E84" t="str">
            <v>PRIMA DE RIESGO</v>
          </cell>
          <cell r="F84">
            <v>410</v>
          </cell>
          <cell r="G84" t="str">
            <v>212</v>
          </cell>
          <cell r="H84" t="str">
            <v>32</v>
          </cell>
          <cell r="I84">
            <v>17000000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17000000</v>
          </cell>
        </row>
        <row r="85">
          <cell r="D85">
            <v>216</v>
          </cell>
          <cell r="E85" t="str">
            <v>VACACIONES EN DINERO</v>
          </cell>
          <cell r="F85">
            <v>410</v>
          </cell>
          <cell r="G85" t="str">
            <v>212</v>
          </cell>
          <cell r="H85" t="str">
            <v>32</v>
          </cell>
          <cell r="I85">
            <v>164264000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164264000</v>
          </cell>
        </row>
        <row r="86">
          <cell r="D86">
            <v>321010119</v>
          </cell>
          <cell r="E86" t="str">
            <v>CONVENCIONES COLECTIVAS O CONVENIOS</v>
          </cell>
          <cell r="F86">
            <v>410</v>
          </cell>
          <cell r="I86">
            <v>259000000</v>
          </cell>
          <cell r="J86">
            <v>0</v>
          </cell>
          <cell r="K86">
            <v>156000000</v>
          </cell>
          <cell r="L86">
            <v>0</v>
          </cell>
          <cell r="M86">
            <v>0</v>
          </cell>
          <cell r="N86">
            <v>103000000</v>
          </cell>
        </row>
        <row r="87">
          <cell r="D87">
            <v>219</v>
          </cell>
          <cell r="E87" t="str">
            <v>PERSONAL ADMINISTRATIVO</v>
          </cell>
          <cell r="F87">
            <v>487</v>
          </cell>
          <cell r="G87" t="str">
            <v>212</v>
          </cell>
          <cell r="H87" t="str">
            <v>32</v>
          </cell>
          <cell r="I87">
            <v>103000000</v>
          </cell>
          <cell r="J87">
            <v>0</v>
          </cell>
          <cell r="K87">
            <v>103000000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221</v>
          </cell>
          <cell r="E88" t="str">
            <v>QUINQUENIO</v>
          </cell>
          <cell r="F88">
            <v>487</v>
          </cell>
          <cell r="G88" t="str">
            <v>212</v>
          </cell>
          <cell r="H88" t="str">
            <v>32</v>
          </cell>
          <cell r="I88">
            <v>156000000</v>
          </cell>
          <cell r="J88">
            <v>0</v>
          </cell>
          <cell r="K88">
            <v>53000000</v>
          </cell>
          <cell r="L88">
            <v>0</v>
          </cell>
          <cell r="M88">
            <v>0</v>
          </cell>
          <cell r="N88">
            <v>103000000</v>
          </cell>
        </row>
        <row r="89">
          <cell r="D89">
            <v>222</v>
          </cell>
          <cell r="E89" t="str">
            <v>BONIFICACIÓN ESPECIAL DE RECREACIÓN</v>
          </cell>
          <cell r="F89">
            <v>410</v>
          </cell>
          <cell r="G89" t="str">
            <v>212</v>
          </cell>
          <cell r="H89" t="str">
            <v>32</v>
          </cell>
          <cell r="I89">
            <v>0</v>
          </cell>
          <cell r="J89">
            <v>156000000</v>
          </cell>
          <cell r="K89">
            <v>0</v>
          </cell>
          <cell r="L89">
            <v>0</v>
          </cell>
          <cell r="M89">
            <v>0</v>
          </cell>
          <cell r="N89">
            <v>156000000</v>
          </cell>
        </row>
        <row r="90">
          <cell r="D90">
            <v>224</v>
          </cell>
          <cell r="E90" t="str">
            <v>RECONOCIMIENTO POR PERMANENCIA EN EL SERVICIO PÚBLICO</v>
          </cell>
          <cell r="F90">
            <v>410</v>
          </cell>
          <cell r="G90" t="str">
            <v>212</v>
          </cell>
          <cell r="H90" t="str">
            <v>32</v>
          </cell>
          <cell r="I90">
            <v>479000000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479000000</v>
          </cell>
        </row>
        <row r="91">
          <cell r="D91">
            <v>3210103</v>
          </cell>
          <cell r="E91" t="str">
            <v>APORTES PATRONALES AL SECTOR PRIVADO Y PUBLICO</v>
          </cell>
          <cell r="F91">
            <v>344</v>
          </cell>
          <cell r="I91">
            <v>18403000000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18403000000</v>
          </cell>
        </row>
        <row r="92">
          <cell r="D92">
            <v>321010301</v>
          </cell>
          <cell r="E92" t="str">
            <v>APORTES PATRONALES SECTOR PRIVADO</v>
          </cell>
          <cell r="F92">
            <v>412</v>
          </cell>
          <cell r="I92">
            <v>12453000000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12453000000</v>
          </cell>
        </row>
        <row r="93">
          <cell r="D93">
            <v>228</v>
          </cell>
          <cell r="E93" t="str">
            <v>CESANTÍAS FONDOS PRIVADOS</v>
          </cell>
          <cell r="F93">
            <v>494</v>
          </cell>
          <cell r="G93" t="str">
            <v>212</v>
          </cell>
          <cell r="H93" t="str">
            <v>32</v>
          </cell>
          <cell r="I93">
            <v>4324000000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4324000000</v>
          </cell>
        </row>
        <row r="94">
          <cell r="D94">
            <v>229</v>
          </cell>
          <cell r="E94" t="str">
            <v>PENSIONES  FONDOS PRIVADOS</v>
          </cell>
          <cell r="F94">
            <v>494</v>
          </cell>
          <cell r="G94" t="str">
            <v>212</v>
          </cell>
          <cell r="H94" t="str">
            <v>32</v>
          </cell>
          <cell r="I94">
            <v>2414000000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2414000000</v>
          </cell>
        </row>
        <row r="95">
          <cell r="D95">
            <v>230</v>
          </cell>
          <cell r="E95" t="str">
            <v>SALUD  EPS PRIVADAS</v>
          </cell>
          <cell r="F95">
            <v>494</v>
          </cell>
          <cell r="G95" t="str">
            <v>212</v>
          </cell>
          <cell r="H95" t="str">
            <v>32</v>
          </cell>
          <cell r="I95">
            <v>2762000000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2762000000</v>
          </cell>
        </row>
        <row r="96">
          <cell r="D96">
            <v>231</v>
          </cell>
          <cell r="E96" t="str">
            <v>ADMINISTRADORA DE RIESGOS PROFESIONALES  ARL  SECTOR PRIVADO</v>
          </cell>
          <cell r="F96">
            <v>494</v>
          </cell>
          <cell r="G96" t="str">
            <v>212</v>
          </cell>
          <cell r="H96" t="str">
            <v>32</v>
          </cell>
          <cell r="I96">
            <v>1174000000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1174000000</v>
          </cell>
        </row>
        <row r="97">
          <cell r="D97">
            <v>232</v>
          </cell>
          <cell r="E97" t="str">
            <v>CAJA DE COMPENSACIÓN</v>
          </cell>
          <cell r="F97">
            <v>494</v>
          </cell>
          <cell r="G97" t="str">
            <v>212</v>
          </cell>
          <cell r="H97" t="str">
            <v>32</v>
          </cell>
          <cell r="I97">
            <v>1779000000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1779000000</v>
          </cell>
        </row>
        <row r="98">
          <cell r="D98">
            <v>321010302</v>
          </cell>
          <cell r="E98" t="str">
            <v>APORTES PATRONALES SECTOR PUBLICO</v>
          </cell>
          <cell r="F98">
            <v>412</v>
          </cell>
          <cell r="I98">
            <v>5950000000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5950000000</v>
          </cell>
        </row>
        <row r="99">
          <cell r="D99">
            <v>233</v>
          </cell>
          <cell r="E99" t="str">
            <v>CESANTÍAS FONDOS PÚBLICOS</v>
          </cell>
          <cell r="F99">
            <v>495</v>
          </cell>
          <cell r="G99" t="str">
            <v>212</v>
          </cell>
          <cell r="H99" t="str">
            <v>32</v>
          </cell>
          <cell r="I99">
            <v>995000000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995000000</v>
          </cell>
        </row>
        <row r="100">
          <cell r="D100">
            <v>234</v>
          </cell>
          <cell r="E100" t="str">
            <v>PENSIONES  FONDOS PÚBLICOS</v>
          </cell>
          <cell r="F100">
            <v>495</v>
          </cell>
          <cell r="G100" t="str">
            <v>212</v>
          </cell>
          <cell r="H100" t="str">
            <v>32</v>
          </cell>
          <cell r="I100">
            <v>2215000000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2215000000</v>
          </cell>
        </row>
        <row r="101">
          <cell r="D101">
            <v>235</v>
          </cell>
          <cell r="E101" t="str">
            <v>SALUD  EPS PÚBLICOS</v>
          </cell>
          <cell r="F101">
            <v>495</v>
          </cell>
          <cell r="G101" t="str">
            <v>212</v>
          </cell>
          <cell r="H101" t="str">
            <v>32</v>
          </cell>
          <cell r="I101">
            <v>517000000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517000000</v>
          </cell>
        </row>
        <row r="102">
          <cell r="D102">
            <v>237</v>
          </cell>
          <cell r="E102" t="str">
            <v>ICBF</v>
          </cell>
          <cell r="F102">
            <v>495</v>
          </cell>
          <cell r="G102" t="str">
            <v>212</v>
          </cell>
          <cell r="H102" t="str">
            <v>32</v>
          </cell>
          <cell r="I102">
            <v>1334000000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1334000000</v>
          </cell>
        </row>
        <row r="103">
          <cell r="D103">
            <v>238</v>
          </cell>
          <cell r="E103" t="str">
            <v>SENA</v>
          </cell>
          <cell r="F103">
            <v>495</v>
          </cell>
          <cell r="G103" t="str">
            <v>212</v>
          </cell>
          <cell r="H103" t="str">
            <v>32</v>
          </cell>
          <cell r="I103">
            <v>889000000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889000000</v>
          </cell>
        </row>
        <row r="104">
          <cell r="D104">
            <v>32102</v>
          </cell>
          <cell r="E104" t="str">
            <v>COMPRA DE BIENES</v>
          </cell>
          <cell r="F104">
            <v>329</v>
          </cell>
          <cell r="I104">
            <v>52554880000</v>
          </cell>
          <cell r="J104">
            <v>3616369000</v>
          </cell>
          <cell r="K104">
            <v>3958957000</v>
          </cell>
          <cell r="L104">
            <v>0</v>
          </cell>
          <cell r="M104">
            <v>0</v>
          </cell>
          <cell r="N104">
            <v>52212292000</v>
          </cell>
        </row>
        <row r="105">
          <cell r="D105">
            <v>3210201</v>
          </cell>
          <cell r="E105" t="str">
            <v>INSUMOS HOSPITALARIOS</v>
          </cell>
          <cell r="F105">
            <v>345</v>
          </cell>
          <cell r="I105">
            <v>52554880000</v>
          </cell>
          <cell r="J105">
            <v>3616369000</v>
          </cell>
          <cell r="K105">
            <v>3958957000</v>
          </cell>
          <cell r="L105">
            <v>0</v>
          </cell>
          <cell r="M105">
            <v>0</v>
          </cell>
          <cell r="N105">
            <v>52212292000</v>
          </cell>
        </row>
        <row r="106">
          <cell r="D106">
            <v>241</v>
          </cell>
          <cell r="E106" t="str">
            <v>MEDICAMENTOS</v>
          </cell>
          <cell r="F106">
            <v>413</v>
          </cell>
          <cell r="G106" t="str">
            <v>212</v>
          </cell>
          <cell r="H106" t="str">
            <v>32</v>
          </cell>
          <cell r="I106">
            <v>18296140000</v>
          </cell>
          <cell r="J106">
            <v>3465860000</v>
          </cell>
          <cell r="K106">
            <v>0</v>
          </cell>
          <cell r="L106">
            <v>0</v>
          </cell>
          <cell r="M106">
            <v>0</v>
          </cell>
          <cell r="N106">
            <v>21762000000</v>
          </cell>
        </row>
        <row r="107">
          <cell r="D107">
            <v>242</v>
          </cell>
          <cell r="E107" t="str">
            <v>MATERIAL MÉDICO-QUIRÚRGICOS</v>
          </cell>
          <cell r="F107">
            <v>413</v>
          </cell>
          <cell r="G107" t="str">
            <v>212</v>
          </cell>
          <cell r="H107" t="str">
            <v>32</v>
          </cell>
          <cell r="I107">
            <v>34184740000</v>
          </cell>
          <cell r="J107">
            <v>0</v>
          </cell>
          <cell r="K107">
            <v>3958957000</v>
          </cell>
          <cell r="L107">
            <v>0</v>
          </cell>
          <cell r="M107">
            <v>0</v>
          </cell>
          <cell r="N107">
            <v>30225783000</v>
          </cell>
        </row>
        <row r="108">
          <cell r="D108">
            <v>243</v>
          </cell>
          <cell r="E108" t="str">
            <v>INSUMOS DE SALUD PÚBLICA</v>
          </cell>
          <cell r="F108">
            <v>413</v>
          </cell>
          <cell r="G108" t="str">
            <v>212</v>
          </cell>
          <cell r="H108" t="str">
            <v>32</v>
          </cell>
          <cell r="I108">
            <v>30000000</v>
          </cell>
          <cell r="J108">
            <v>76018000</v>
          </cell>
          <cell r="K108">
            <v>0</v>
          </cell>
          <cell r="L108">
            <v>0</v>
          </cell>
          <cell r="M108">
            <v>0</v>
          </cell>
          <cell r="N108">
            <v>106018000</v>
          </cell>
        </row>
        <row r="109">
          <cell r="D109">
            <v>244</v>
          </cell>
          <cell r="E109" t="str">
            <v>ADQUISICION DE BIENES PIC</v>
          </cell>
          <cell r="F109">
            <v>413</v>
          </cell>
          <cell r="G109" t="str">
            <v>212</v>
          </cell>
          <cell r="H109" t="str">
            <v>32</v>
          </cell>
          <cell r="I109">
            <v>44000000</v>
          </cell>
          <cell r="J109">
            <v>74491000</v>
          </cell>
          <cell r="K109">
            <v>0</v>
          </cell>
          <cell r="L109">
            <v>0</v>
          </cell>
          <cell r="M109">
            <v>0</v>
          </cell>
          <cell r="N109">
            <v>118491000</v>
          </cell>
        </row>
        <row r="110">
          <cell r="D110">
            <v>32103</v>
          </cell>
          <cell r="E110" t="str">
            <v>ADQUISICIÓN DE SERVICIOS</v>
          </cell>
          <cell r="F110">
            <v>329</v>
          </cell>
          <cell r="I110">
            <v>122133857000</v>
          </cell>
          <cell r="J110">
            <v>6311288000</v>
          </cell>
          <cell r="K110">
            <v>5968700000</v>
          </cell>
          <cell r="L110">
            <v>0</v>
          </cell>
          <cell r="M110">
            <v>0</v>
          </cell>
          <cell r="N110">
            <v>122476445000</v>
          </cell>
        </row>
        <row r="111">
          <cell r="D111">
            <v>245</v>
          </cell>
          <cell r="E111" t="str">
            <v>MANTENIMIENTO EQUIPOS HOSPITALARIOS</v>
          </cell>
          <cell r="F111">
            <v>346</v>
          </cell>
          <cell r="G111" t="str">
            <v>212</v>
          </cell>
          <cell r="H111" t="str">
            <v>32</v>
          </cell>
          <cell r="I111">
            <v>3377000000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3377000000</v>
          </cell>
        </row>
        <row r="112">
          <cell r="D112">
            <v>246</v>
          </cell>
          <cell r="E112" t="str">
            <v>SERVICIO DE LAVANDERÍA</v>
          </cell>
          <cell r="F112">
            <v>346</v>
          </cell>
          <cell r="G112" t="str">
            <v>212</v>
          </cell>
          <cell r="H112" t="str">
            <v>32</v>
          </cell>
          <cell r="I112">
            <v>2735000000</v>
          </cell>
          <cell r="J112">
            <v>0</v>
          </cell>
          <cell r="K112">
            <v>405000000</v>
          </cell>
          <cell r="L112">
            <v>0</v>
          </cell>
          <cell r="M112">
            <v>0</v>
          </cell>
          <cell r="N112">
            <v>2330000000</v>
          </cell>
        </row>
        <row r="113">
          <cell r="D113">
            <v>247</v>
          </cell>
          <cell r="E113" t="str">
            <v>SUMINISTRO DE ALIMENTOS</v>
          </cell>
          <cell r="F113">
            <v>346</v>
          </cell>
          <cell r="G113" t="str">
            <v>212</v>
          </cell>
          <cell r="H113" t="str">
            <v>32</v>
          </cell>
          <cell r="I113">
            <v>6569000000</v>
          </cell>
          <cell r="J113">
            <v>0</v>
          </cell>
          <cell r="K113">
            <v>1392804000</v>
          </cell>
          <cell r="L113">
            <v>0</v>
          </cell>
          <cell r="M113">
            <v>0</v>
          </cell>
          <cell r="N113">
            <v>5176196000</v>
          </cell>
        </row>
        <row r="114">
          <cell r="D114">
            <v>248</v>
          </cell>
          <cell r="E114" t="str">
            <v>ADQUISICIÓN DE SERVICIOS DE SALUD</v>
          </cell>
          <cell r="F114">
            <v>346</v>
          </cell>
          <cell r="G114" t="str">
            <v>212</v>
          </cell>
          <cell r="H114" t="str">
            <v>32</v>
          </cell>
          <cell r="I114">
            <v>18714210000</v>
          </cell>
          <cell r="J114">
            <v>0</v>
          </cell>
          <cell r="K114">
            <v>3448210000</v>
          </cell>
          <cell r="L114">
            <v>0</v>
          </cell>
          <cell r="M114">
            <v>0</v>
          </cell>
          <cell r="N114">
            <v>15266000000</v>
          </cell>
        </row>
        <row r="115">
          <cell r="D115">
            <v>3210305</v>
          </cell>
          <cell r="E115" t="str">
            <v>CONTRATACIÓN DE SERVICIOS ASISTENCIALES</v>
          </cell>
          <cell r="F115">
            <v>346</v>
          </cell>
          <cell r="I115">
            <v>87968647000</v>
          </cell>
          <cell r="J115">
            <v>6311288000</v>
          </cell>
          <cell r="K115">
            <v>0</v>
          </cell>
          <cell r="L115">
            <v>0</v>
          </cell>
          <cell r="M115">
            <v>0</v>
          </cell>
          <cell r="N115">
            <v>94279935000</v>
          </cell>
        </row>
        <row r="116">
          <cell r="D116">
            <v>249</v>
          </cell>
          <cell r="E116" t="str">
            <v>CONTRATACIÓN SERVICIOS ASISTENCIALES GENERALES</v>
          </cell>
          <cell r="F116">
            <v>418</v>
          </cell>
          <cell r="G116" t="str">
            <v>212</v>
          </cell>
          <cell r="H116" t="str">
            <v>32</v>
          </cell>
          <cell r="I116">
            <v>62968647000</v>
          </cell>
          <cell r="J116">
            <v>6311288000</v>
          </cell>
          <cell r="K116">
            <v>0</v>
          </cell>
          <cell r="L116">
            <v>0</v>
          </cell>
          <cell r="M116">
            <v>0</v>
          </cell>
          <cell r="N116">
            <v>69279935000</v>
          </cell>
        </row>
        <row r="117">
          <cell r="D117">
            <v>250</v>
          </cell>
          <cell r="E117" t="str">
            <v>CONTRATACIÓN SERVICIOS ASISTENCIALES PIC</v>
          </cell>
          <cell r="F117">
            <v>418</v>
          </cell>
          <cell r="G117" t="str">
            <v>212</v>
          </cell>
          <cell r="H117" t="str">
            <v>32</v>
          </cell>
          <cell r="I117">
            <v>25000000000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25000000000</v>
          </cell>
        </row>
        <row r="118">
          <cell r="D118">
            <v>251</v>
          </cell>
          <cell r="E118" t="str">
            <v>ADQUISICIÓN OTROS SERVICIOS</v>
          </cell>
          <cell r="F118">
            <v>346</v>
          </cell>
          <cell r="G118" t="str">
            <v>212</v>
          </cell>
          <cell r="H118" t="str">
            <v>32</v>
          </cell>
          <cell r="I118">
            <v>2770000000</v>
          </cell>
          <cell r="J118">
            <v>0</v>
          </cell>
          <cell r="K118">
            <v>722686000</v>
          </cell>
          <cell r="L118">
            <v>0</v>
          </cell>
          <cell r="M118">
            <v>0</v>
          </cell>
          <cell r="N118">
            <v>2047314000</v>
          </cell>
        </row>
        <row r="119">
          <cell r="D119">
            <v>32104</v>
          </cell>
          <cell r="E119" t="str">
            <v>COMPRA DE EQUIPO</v>
          </cell>
          <cell r="F119">
            <v>329</v>
          </cell>
          <cell r="I119">
            <v>28000000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28000000</v>
          </cell>
        </row>
        <row r="120">
          <cell r="D120">
            <v>252</v>
          </cell>
          <cell r="E120" t="str">
            <v>EQUIPO E INSTRUMENTAL MÉDICO QUIRÚRGICO</v>
          </cell>
          <cell r="F120">
            <v>347</v>
          </cell>
          <cell r="G120" t="str">
            <v>212</v>
          </cell>
          <cell r="H120" t="str">
            <v>32</v>
          </cell>
          <cell r="I120">
            <v>28000000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28000000</v>
          </cell>
        </row>
        <row r="121">
          <cell r="D121">
            <v>32105</v>
          </cell>
          <cell r="E121" t="str">
            <v>CUENTAS POR PAGAR COMERCIALIZACIÓN</v>
          </cell>
          <cell r="F121">
            <v>329</v>
          </cell>
          <cell r="I121">
            <v>9153000000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9153000000</v>
          </cell>
        </row>
        <row r="122">
          <cell r="D122">
            <v>253</v>
          </cell>
          <cell r="E122" t="str">
            <v>CUENTAS POR PAGAR  COMERCIALIZACIÓN VIGENCIA ANTERIOR</v>
          </cell>
          <cell r="F122">
            <v>348</v>
          </cell>
          <cell r="G122" t="str">
            <v>212</v>
          </cell>
          <cell r="H122" t="str">
            <v>32</v>
          </cell>
          <cell r="I122">
            <v>8153000000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8153000000</v>
          </cell>
        </row>
        <row r="123">
          <cell r="D123">
            <v>254</v>
          </cell>
          <cell r="E123" t="str">
            <v>CUENTAS POR PAGAR COMERCIALIZACIÓN  OTRAS VIGENCIAS</v>
          </cell>
          <cell r="F123">
            <v>348</v>
          </cell>
          <cell r="G123" t="str">
            <v>212</v>
          </cell>
          <cell r="H123" t="str">
            <v>32</v>
          </cell>
          <cell r="I123">
            <v>1000000000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1000000000</v>
          </cell>
        </row>
        <row r="124">
          <cell r="D124">
            <v>32199</v>
          </cell>
          <cell r="E124" t="str">
            <v>OTROS GASTOS DE COMERCIALIZACION</v>
          </cell>
          <cell r="F124">
            <v>329</v>
          </cell>
          <cell r="I124">
            <v>384000000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384000000</v>
          </cell>
        </row>
        <row r="125">
          <cell r="D125">
            <v>255</v>
          </cell>
          <cell r="E125" t="str">
            <v>SENTENCIAS JUDICIALES</v>
          </cell>
          <cell r="F125">
            <v>349</v>
          </cell>
          <cell r="G125" t="str">
            <v>212</v>
          </cell>
          <cell r="H125" t="str">
            <v>32</v>
          </cell>
          <cell r="I125">
            <v>384000000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384000000</v>
          </cell>
        </row>
        <row r="126">
          <cell r="D126">
            <v>34</v>
          </cell>
          <cell r="E126" t="str">
            <v>INVERSIÓN</v>
          </cell>
          <cell r="F126">
            <v>303</v>
          </cell>
          <cell r="I126">
            <v>10187434000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10187434000</v>
          </cell>
        </row>
        <row r="127">
          <cell r="D127">
            <v>341</v>
          </cell>
          <cell r="E127" t="str">
            <v>DIRECTA</v>
          </cell>
          <cell r="F127">
            <v>313</v>
          </cell>
          <cell r="I127">
            <v>9560434000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9560434000</v>
          </cell>
        </row>
        <row r="128">
          <cell r="D128">
            <v>34115</v>
          </cell>
          <cell r="E128" t="str">
            <v>BOGOTÁ MEJOR PARA TODOS</v>
          </cell>
          <cell r="F128">
            <v>332</v>
          </cell>
          <cell r="I128">
            <v>9560434000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9560434000</v>
          </cell>
        </row>
        <row r="129">
          <cell r="D129">
            <v>3411501</v>
          </cell>
          <cell r="E129" t="str">
            <v>PILAR IGUALDAD CALIDAD DE VIDA</v>
          </cell>
          <cell r="F129">
            <v>351</v>
          </cell>
          <cell r="I129">
            <v>9560434000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9560434000</v>
          </cell>
        </row>
        <row r="130">
          <cell r="D130">
            <v>341150110</v>
          </cell>
          <cell r="E130" t="str">
            <v>MODERNIZACION DE LA INFRAESTRUCTURA FISICA Y TECNOLOGICA EN SALUD</v>
          </cell>
          <cell r="F130">
            <v>426</v>
          </cell>
          <cell r="I130">
            <v>9560434000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9560434000</v>
          </cell>
        </row>
        <row r="131">
          <cell r="D131">
            <v>3411501101191</v>
          </cell>
          <cell r="E131" t="str">
            <v>ACTUALIZACIÓN Y MODERNIZACION DE LA INFRAESTRUCTURA, FISICA Y TECNOLOGICA Y DE COMUNICACIONES EN SALUD</v>
          </cell>
          <cell r="F131">
            <v>505</v>
          </cell>
          <cell r="I131">
            <v>9560434000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9560434000</v>
          </cell>
        </row>
        <row r="132">
          <cell r="D132">
            <v>3411501101191120</v>
          </cell>
          <cell r="E132" t="str">
            <v>MODERNIZACION DE LA INFRAESTRUCTURA, FISICA Y TECNOLOGICA.</v>
          </cell>
          <cell r="F132">
            <v>549</v>
          </cell>
          <cell r="I132">
            <v>9560434000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9560434000</v>
          </cell>
        </row>
        <row r="133">
          <cell r="D133">
            <v>3.41150110119112E+17</v>
          </cell>
          <cell r="E133" t="str">
            <v>INFRAESTRUCTURA</v>
          </cell>
          <cell r="F133">
            <v>575</v>
          </cell>
          <cell r="I133">
            <v>9560434000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9560434000</v>
          </cell>
        </row>
        <row r="134">
          <cell r="D134">
            <v>3.41150110119112E+23</v>
          </cell>
          <cell r="E134" t="str">
            <v>CONSTRUCCIÓN, REFORZAMIENTO, ADECUACIÓN Y AMPLIACIÓN DE HOSPITALES</v>
          </cell>
          <cell r="F134">
            <v>591</v>
          </cell>
          <cell r="G134" t="str">
            <v>212</v>
          </cell>
          <cell r="H134" t="str">
            <v>34</v>
          </cell>
          <cell r="I134">
            <v>9560434000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9560434000</v>
          </cell>
        </row>
        <row r="135">
          <cell r="D135">
            <v>343</v>
          </cell>
          <cell r="E135" t="str">
            <v>CUENTAS POR PAGAR INVERSIÓN</v>
          </cell>
          <cell r="F135">
            <v>313</v>
          </cell>
          <cell r="I135">
            <v>627000000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627000000</v>
          </cell>
        </row>
        <row r="136">
          <cell r="D136">
            <v>34301</v>
          </cell>
          <cell r="E136" t="str">
            <v>CUENTAS POR PAGAR  INVERSIÓN VIGENCIA ANTERIOR</v>
          </cell>
          <cell r="F136">
            <v>334</v>
          </cell>
          <cell r="G136" t="str">
            <v>212</v>
          </cell>
          <cell r="H136" t="str">
            <v>34</v>
          </cell>
          <cell r="I136">
            <v>627000000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627000000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indexed="63"/>
  </sheetPr>
  <dimension ref="A1:BX339"/>
  <sheetViews>
    <sheetView tabSelected="1" zoomScale="85" zoomScaleNormal="85" zoomScaleSheetLayoutView="85" zoomScalePageLayoutView="0" workbookViewId="0" topLeftCell="A1">
      <pane xSplit="14" ySplit="7" topLeftCell="AK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BP16" sqref="BP16"/>
    </sheetView>
  </sheetViews>
  <sheetFormatPr defaultColWidth="5.57421875" defaultRowHeight="12.75"/>
  <cols>
    <col min="1" max="1" width="4.421875" style="317" customWidth="1"/>
    <col min="2" max="6" width="4.140625" style="317" customWidth="1"/>
    <col min="7" max="7" width="6.57421875" style="317" customWidth="1"/>
    <col min="8" max="8" width="6.7109375" style="317" customWidth="1"/>
    <col min="9" max="9" width="3.140625" style="317" hidden="1" customWidth="1"/>
    <col min="10" max="10" width="4.140625" style="318" hidden="1" customWidth="1"/>
    <col min="11" max="11" width="4.140625" style="319" hidden="1" customWidth="1"/>
    <col min="12" max="12" width="5.28125" style="320" hidden="1" customWidth="1"/>
    <col min="13" max="13" width="7.00390625" style="358" hidden="1" customWidth="1"/>
    <col min="14" max="14" width="50.57421875" style="320" customWidth="1"/>
    <col min="15" max="15" width="15.8515625" style="320" customWidth="1"/>
    <col min="16" max="16" width="15.140625" style="320" customWidth="1"/>
    <col min="17" max="17" width="13.7109375" style="320" customWidth="1"/>
    <col min="18" max="18" width="10.28125" style="320" customWidth="1"/>
    <col min="19" max="19" width="8.28125" style="320" customWidth="1"/>
    <col min="20" max="20" width="14.140625" style="320" customWidth="1"/>
    <col min="21" max="21" width="14.7109375" style="320" customWidth="1"/>
    <col min="22" max="22" width="10.7109375" style="320" customWidth="1"/>
    <col min="23" max="23" width="14.7109375" style="320" customWidth="1"/>
    <col min="24" max="24" width="13.7109375" style="320" customWidth="1"/>
    <col min="25" max="25" width="9.421875" style="320" hidden="1" customWidth="1"/>
    <col min="26" max="26" width="13.7109375" style="320" hidden="1" customWidth="1"/>
    <col min="27" max="27" width="16.140625" style="320" hidden="1" customWidth="1"/>
    <col min="28" max="28" width="1.7109375" style="320" hidden="1" customWidth="1"/>
    <col min="29" max="29" width="16.28125" style="320" hidden="1" customWidth="1"/>
    <col min="30" max="30" width="17.28125" style="320" hidden="1" customWidth="1"/>
    <col min="31" max="31" width="13.7109375" style="320" hidden="1" customWidth="1"/>
    <col min="32" max="33" width="14.140625" style="320" hidden="1" customWidth="1"/>
    <col min="34" max="34" width="13.8515625" style="320" hidden="1" customWidth="1"/>
    <col min="35" max="35" width="8.421875" style="320" hidden="1" customWidth="1"/>
    <col min="36" max="36" width="14.57421875" style="321" customWidth="1"/>
    <col min="37" max="37" width="10.00390625" style="64" customWidth="1"/>
    <col min="38" max="38" width="14.421875" style="64" customWidth="1"/>
    <col min="39" max="39" width="12.7109375" style="64" bestFit="1" customWidth="1"/>
    <col min="40" max="41" width="13.7109375" style="64" hidden="1" customWidth="1"/>
    <col min="42" max="42" width="15.7109375" style="64" hidden="1" customWidth="1"/>
    <col min="43" max="43" width="16.28125" style="64" hidden="1" customWidth="1"/>
    <col min="44" max="45" width="16.7109375" style="64" hidden="1" customWidth="1"/>
    <col min="46" max="46" width="14.421875" style="64" hidden="1" customWidth="1"/>
    <col min="47" max="47" width="13.7109375" style="64" hidden="1" customWidth="1"/>
    <col min="48" max="48" width="15.00390625" style="64" hidden="1" customWidth="1"/>
    <col min="49" max="49" width="13.7109375" style="322" hidden="1" customWidth="1"/>
    <col min="50" max="50" width="2.57421875" style="64" hidden="1" customWidth="1"/>
    <col min="51" max="51" width="14.57421875" style="64" customWidth="1"/>
    <col min="52" max="52" width="10.28125" style="64" customWidth="1"/>
    <col min="53" max="53" width="14.7109375" style="64" customWidth="1"/>
    <col min="54" max="54" width="13.7109375" style="64" customWidth="1"/>
    <col min="55" max="56" width="13.7109375" style="64" hidden="1" customWidth="1"/>
    <col min="57" max="57" width="19.00390625" style="64" hidden="1" customWidth="1"/>
    <col min="58" max="58" width="18.57421875" style="64" hidden="1" customWidth="1"/>
    <col min="59" max="59" width="17.7109375" style="64" hidden="1" customWidth="1"/>
    <col min="60" max="60" width="16.8515625" style="64" hidden="1" customWidth="1"/>
    <col min="61" max="61" width="0.2890625" style="64" hidden="1" customWidth="1"/>
    <col min="62" max="62" width="13.8515625" style="64" hidden="1" customWidth="1"/>
    <col min="63" max="64" width="10.57421875" style="64" hidden="1" customWidth="1"/>
    <col min="65" max="65" width="13.57421875" style="64" hidden="1" customWidth="1"/>
    <col min="66" max="66" width="16.28125" style="64" customWidth="1"/>
    <col min="67" max="67" width="10.8515625" style="64" customWidth="1"/>
    <col min="68" max="68" width="13.7109375" style="64" customWidth="1"/>
    <col min="69" max="69" width="5.57421875" style="64" customWidth="1"/>
    <col min="70" max="70" width="14.7109375" style="337" bestFit="1" customWidth="1"/>
    <col min="71" max="71" width="12.7109375" style="364" bestFit="1" customWidth="1"/>
    <col min="72" max="72" width="14.7109375" style="337" bestFit="1" customWidth="1"/>
    <col min="73" max="73" width="11.28125" style="337" bestFit="1" customWidth="1"/>
    <col min="74" max="74" width="14.7109375" style="337" bestFit="1" customWidth="1"/>
    <col min="75" max="75" width="9.28125" style="337" bestFit="1" customWidth="1"/>
    <col min="76" max="76" width="5.57421875" style="337" customWidth="1"/>
    <col min="77" max="16384" width="5.57421875" style="64" customWidth="1"/>
  </cols>
  <sheetData>
    <row r="1" spans="1:76" s="15" customFormat="1" ht="33" customHeight="1">
      <c r="A1" s="1"/>
      <c r="B1" s="2"/>
      <c r="C1" s="3">
        <f>+'[1]Detallada'!G7</f>
        <v>4</v>
      </c>
      <c r="D1" s="4"/>
      <c r="E1" s="4"/>
      <c r="F1" s="5"/>
      <c r="G1" s="5"/>
      <c r="H1" s="6"/>
      <c r="I1" s="6"/>
      <c r="J1" s="6"/>
      <c r="K1" s="6"/>
      <c r="L1" s="6"/>
      <c r="M1" s="344"/>
      <c r="N1" s="7" t="str">
        <f>VLOOKUP(C1,SUBRED,2)</f>
        <v>SUBRED INTEGRADA DE SERVICIOS DE SALUD SUR ESE</v>
      </c>
      <c r="O1" s="6"/>
      <c r="P1" s="6"/>
      <c r="Q1" s="6"/>
      <c r="R1" s="6"/>
      <c r="S1" s="8"/>
      <c r="T1" s="8"/>
      <c r="U1" s="8"/>
      <c r="V1" s="8"/>
      <c r="W1" s="8"/>
      <c r="X1" s="9"/>
      <c r="Y1" s="8"/>
      <c r="Z1" s="8"/>
      <c r="AA1" s="10"/>
      <c r="AB1" s="8"/>
      <c r="AC1" s="8"/>
      <c r="AD1" s="8"/>
      <c r="AE1" s="8"/>
      <c r="AF1" s="8"/>
      <c r="AG1" s="8"/>
      <c r="AH1" s="8"/>
      <c r="AI1" s="8"/>
      <c r="AJ1" s="11"/>
      <c r="AK1" s="8"/>
      <c r="AL1" s="8"/>
      <c r="AM1" s="8"/>
      <c r="AN1" s="8"/>
      <c r="AO1" s="8"/>
      <c r="AP1" s="10"/>
      <c r="AQ1" s="8"/>
      <c r="AR1" s="8"/>
      <c r="AS1" s="8"/>
      <c r="AT1" s="8"/>
      <c r="AU1" s="8"/>
      <c r="AV1" s="8"/>
      <c r="AW1" s="12"/>
      <c r="AX1" s="8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3"/>
      <c r="BN1" s="11"/>
      <c r="BO1" s="11"/>
      <c r="BP1" s="14"/>
      <c r="BR1" s="333"/>
      <c r="BS1" s="360"/>
      <c r="BT1" s="333"/>
      <c r="BU1" s="333"/>
      <c r="BV1" s="333"/>
      <c r="BW1" s="333"/>
      <c r="BX1" s="333"/>
    </row>
    <row r="2" spans="1:76" s="15" customFormat="1" ht="13.5" customHeight="1">
      <c r="A2" s="16" t="str">
        <f>IF(N2="Consolidado"," ","Unidad Ejecutora")</f>
        <v> 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345"/>
      <c r="N2" s="19" t="str">
        <f>VLOOKUP(A3,ESE,3,FALSE)</f>
        <v>Consolidado</v>
      </c>
      <c r="O2" s="376" t="s">
        <v>0</v>
      </c>
      <c r="P2" s="376"/>
      <c r="Q2" s="376"/>
      <c r="R2" s="18"/>
      <c r="S2" s="18"/>
      <c r="T2" s="18"/>
      <c r="U2" s="21"/>
      <c r="V2" s="18"/>
      <c r="W2" s="18"/>
      <c r="X2" s="22"/>
      <c r="Y2" s="18"/>
      <c r="Z2" s="18"/>
      <c r="AA2" s="23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3"/>
      <c r="AQ2" s="18"/>
      <c r="AR2" s="18"/>
      <c r="AS2" s="18"/>
      <c r="AT2" s="18"/>
      <c r="AU2" s="18"/>
      <c r="AV2" s="18"/>
      <c r="AW2" s="24"/>
      <c r="AX2" s="18"/>
      <c r="BM2" s="25"/>
      <c r="BP2" s="26"/>
      <c r="BR2" s="333"/>
      <c r="BS2" s="360"/>
      <c r="BT2" s="333"/>
      <c r="BU2" s="333"/>
      <c r="BV2" s="333"/>
      <c r="BW2" s="333"/>
      <c r="BX2" s="333"/>
    </row>
    <row r="3" spans="1:76" s="37" customFormat="1" ht="28.5" customHeight="1">
      <c r="A3" s="27">
        <f>'[1]Detallada'!G9</f>
        <v>23</v>
      </c>
      <c r="B3" s="28" t="s">
        <v>1</v>
      </c>
      <c r="C3" s="29"/>
      <c r="D3" s="30"/>
      <c r="E3" s="30"/>
      <c r="F3" s="30"/>
      <c r="G3" s="30"/>
      <c r="H3" s="30"/>
      <c r="I3" s="30"/>
      <c r="J3" s="30"/>
      <c r="K3" s="31"/>
      <c r="L3" s="31"/>
      <c r="M3" s="346">
        <f>'[1]Detallada'!G7</f>
        <v>4</v>
      </c>
      <c r="N3" s="20"/>
      <c r="O3" s="377">
        <v>42766</v>
      </c>
      <c r="P3" s="378"/>
      <c r="Q3" s="379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31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32"/>
      <c r="AW3" s="33"/>
      <c r="AX3" s="29"/>
      <c r="AY3" s="34"/>
      <c r="AZ3" s="332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6"/>
      <c r="BP3" s="38"/>
      <c r="BR3" s="334"/>
      <c r="BS3" s="361"/>
      <c r="BT3" s="334"/>
      <c r="BU3" s="334"/>
      <c r="BV3" s="334"/>
      <c r="BW3" s="334"/>
      <c r="BX3" s="334"/>
    </row>
    <row r="4" spans="1:76" s="37" customFormat="1" ht="18.75" customHeight="1">
      <c r="A4" s="392" t="s">
        <v>2</v>
      </c>
      <c r="B4" s="393"/>
      <c r="C4" s="393"/>
      <c r="D4" s="393"/>
      <c r="E4" s="393"/>
      <c r="F4" s="393"/>
      <c r="G4" s="393"/>
      <c r="H4" s="394"/>
      <c r="I4" s="39"/>
      <c r="J4" s="39"/>
      <c r="K4" s="401" t="s">
        <v>3</v>
      </c>
      <c r="L4" s="401" t="s">
        <v>4</v>
      </c>
      <c r="M4" s="406" t="s">
        <v>5</v>
      </c>
      <c r="N4" s="365" t="s">
        <v>6</v>
      </c>
      <c r="O4" s="365" t="s">
        <v>7</v>
      </c>
      <c r="P4" s="380" t="s">
        <v>8</v>
      </c>
      <c r="Q4" s="380"/>
      <c r="R4" s="375"/>
      <c r="S4" s="375"/>
      <c r="T4" s="375"/>
      <c r="U4" s="365" t="s">
        <v>9</v>
      </c>
      <c r="V4" s="365" t="s">
        <v>10</v>
      </c>
      <c r="W4" s="365" t="s">
        <v>11</v>
      </c>
      <c r="X4" s="375" t="s">
        <v>12</v>
      </c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83" t="s">
        <v>13</v>
      </c>
      <c r="AL4" s="365" t="s">
        <v>14</v>
      </c>
      <c r="AM4" s="375" t="s">
        <v>15</v>
      </c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89" t="s">
        <v>16</v>
      </c>
      <c r="BA4" s="365" t="s">
        <v>17</v>
      </c>
      <c r="BB4" s="375" t="s">
        <v>18</v>
      </c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86" t="s">
        <v>19</v>
      </c>
      <c r="BP4" s="372" t="s">
        <v>20</v>
      </c>
      <c r="BR4" s="334"/>
      <c r="BS4" s="361"/>
      <c r="BT4" s="334"/>
      <c r="BU4" s="334"/>
      <c r="BV4" s="334"/>
      <c r="BW4" s="334"/>
      <c r="BX4" s="334"/>
    </row>
    <row r="5" spans="1:76" s="37" customFormat="1" ht="14.25" customHeight="1">
      <c r="A5" s="395"/>
      <c r="B5" s="396"/>
      <c r="C5" s="396"/>
      <c r="D5" s="396"/>
      <c r="E5" s="396"/>
      <c r="F5" s="396"/>
      <c r="G5" s="396"/>
      <c r="H5" s="397"/>
      <c r="I5" s="40"/>
      <c r="J5" s="40"/>
      <c r="K5" s="402"/>
      <c r="L5" s="404"/>
      <c r="M5" s="407"/>
      <c r="N5" s="409"/>
      <c r="O5" s="365" t="s">
        <v>21</v>
      </c>
      <c r="P5" s="373" t="s">
        <v>22</v>
      </c>
      <c r="Q5" s="373" t="s">
        <v>23</v>
      </c>
      <c r="R5" s="373" t="s">
        <v>24</v>
      </c>
      <c r="S5" s="373" t="s">
        <v>25</v>
      </c>
      <c r="T5" s="384" t="s">
        <v>26</v>
      </c>
      <c r="U5" s="365"/>
      <c r="V5" s="365" t="s">
        <v>10</v>
      </c>
      <c r="W5" s="365"/>
      <c r="X5" s="365" t="s">
        <v>27</v>
      </c>
      <c r="Y5" s="365" t="s">
        <v>28</v>
      </c>
      <c r="Z5" s="365" t="s">
        <v>29</v>
      </c>
      <c r="AA5" s="365" t="s">
        <v>30</v>
      </c>
      <c r="AB5" s="365" t="s">
        <v>31</v>
      </c>
      <c r="AC5" s="365" t="s">
        <v>32</v>
      </c>
      <c r="AD5" s="365" t="s">
        <v>33</v>
      </c>
      <c r="AE5" s="365" t="s">
        <v>34</v>
      </c>
      <c r="AF5" s="365" t="s">
        <v>35</v>
      </c>
      <c r="AG5" s="365" t="s">
        <v>36</v>
      </c>
      <c r="AH5" s="365" t="s">
        <v>37</v>
      </c>
      <c r="AI5" s="365" t="s">
        <v>38</v>
      </c>
      <c r="AJ5" s="365" t="s">
        <v>39</v>
      </c>
      <c r="AK5" s="383"/>
      <c r="AL5" s="365"/>
      <c r="AM5" s="365" t="s">
        <v>27</v>
      </c>
      <c r="AN5" s="365" t="s">
        <v>28</v>
      </c>
      <c r="AO5" s="365" t="s">
        <v>29</v>
      </c>
      <c r="AP5" s="365" t="s">
        <v>30</v>
      </c>
      <c r="AQ5" s="365" t="s">
        <v>31</v>
      </c>
      <c r="AR5" s="365" t="s">
        <v>32</v>
      </c>
      <c r="AS5" s="365" t="s">
        <v>33</v>
      </c>
      <c r="AT5" s="373" t="s">
        <v>34</v>
      </c>
      <c r="AU5" s="365" t="s">
        <v>35</v>
      </c>
      <c r="AV5" s="365" t="s">
        <v>36</v>
      </c>
      <c r="AW5" s="365" t="s">
        <v>37</v>
      </c>
      <c r="AX5" s="365" t="s">
        <v>38</v>
      </c>
      <c r="AY5" s="365" t="s">
        <v>39</v>
      </c>
      <c r="AZ5" s="390"/>
      <c r="BA5" s="365" t="s">
        <v>40</v>
      </c>
      <c r="BB5" s="366" t="s">
        <v>27</v>
      </c>
      <c r="BC5" s="366" t="s">
        <v>28</v>
      </c>
      <c r="BD5" s="366" t="s">
        <v>29</v>
      </c>
      <c r="BE5" s="366" t="s">
        <v>30</v>
      </c>
      <c r="BF5" s="366" t="s">
        <v>31</v>
      </c>
      <c r="BG5" s="366" t="s">
        <v>32</v>
      </c>
      <c r="BH5" s="366" t="s">
        <v>33</v>
      </c>
      <c r="BI5" s="366" t="s">
        <v>34</v>
      </c>
      <c r="BJ5" s="366" t="s">
        <v>35</v>
      </c>
      <c r="BK5" s="366" t="s">
        <v>36</v>
      </c>
      <c r="BL5" s="366" t="s">
        <v>37</v>
      </c>
      <c r="BM5" s="366" t="s">
        <v>38</v>
      </c>
      <c r="BN5" s="366" t="s">
        <v>39</v>
      </c>
      <c r="BO5" s="387"/>
      <c r="BP5" s="372" t="s">
        <v>40</v>
      </c>
      <c r="BR5" s="334"/>
      <c r="BS5" s="361"/>
      <c r="BT5" s="334"/>
      <c r="BU5" s="334"/>
      <c r="BV5" s="334"/>
      <c r="BW5" s="334"/>
      <c r="BX5" s="334"/>
    </row>
    <row r="6" spans="1:76" s="37" customFormat="1" ht="11.25">
      <c r="A6" s="398"/>
      <c r="B6" s="399"/>
      <c r="C6" s="399"/>
      <c r="D6" s="399"/>
      <c r="E6" s="399"/>
      <c r="F6" s="399"/>
      <c r="G6" s="399"/>
      <c r="H6" s="400"/>
      <c r="I6" s="41"/>
      <c r="J6" s="41"/>
      <c r="K6" s="403"/>
      <c r="L6" s="405"/>
      <c r="M6" s="408"/>
      <c r="N6" s="409"/>
      <c r="O6" s="365"/>
      <c r="P6" s="381"/>
      <c r="Q6" s="381"/>
      <c r="R6" s="381"/>
      <c r="S6" s="381"/>
      <c r="T6" s="38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83"/>
      <c r="AL6" s="365"/>
      <c r="AM6" s="365"/>
      <c r="AN6" s="365"/>
      <c r="AO6" s="365"/>
      <c r="AP6" s="365"/>
      <c r="AQ6" s="365"/>
      <c r="AR6" s="365"/>
      <c r="AS6" s="365"/>
      <c r="AT6" s="374"/>
      <c r="AU6" s="365"/>
      <c r="AV6" s="365"/>
      <c r="AW6" s="365"/>
      <c r="AX6" s="365"/>
      <c r="AY6" s="365"/>
      <c r="AZ6" s="391"/>
      <c r="BA6" s="365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88"/>
      <c r="BP6" s="372"/>
      <c r="BR6" s="334"/>
      <c r="BS6" s="361"/>
      <c r="BT6" s="334"/>
      <c r="BU6" s="334"/>
      <c r="BV6" s="334"/>
      <c r="BW6" s="334"/>
      <c r="BX6" s="334"/>
    </row>
    <row r="7" spans="1:76" s="48" customFormat="1" ht="11.25">
      <c r="A7" s="369">
        <v>-1</v>
      </c>
      <c r="B7" s="370"/>
      <c r="C7" s="370"/>
      <c r="D7" s="370"/>
      <c r="E7" s="370"/>
      <c r="F7" s="370"/>
      <c r="G7" s="370"/>
      <c r="H7" s="371"/>
      <c r="I7" s="42"/>
      <c r="J7" s="42"/>
      <c r="K7" s="42"/>
      <c r="L7" s="42"/>
      <c r="M7" s="347"/>
      <c r="N7" s="43" t="s">
        <v>41</v>
      </c>
      <c r="O7" s="44" t="s">
        <v>42</v>
      </c>
      <c r="P7" s="44" t="s">
        <v>43</v>
      </c>
      <c r="Q7" s="44" t="s">
        <v>44</v>
      </c>
      <c r="R7" s="44" t="s">
        <v>45</v>
      </c>
      <c r="S7" s="44" t="s">
        <v>46</v>
      </c>
      <c r="T7" s="44" t="s">
        <v>47</v>
      </c>
      <c r="U7" s="44" t="s">
        <v>48</v>
      </c>
      <c r="V7" s="44" t="s">
        <v>49</v>
      </c>
      <c r="W7" s="44" t="s">
        <v>50</v>
      </c>
      <c r="X7" s="45" t="s">
        <v>51</v>
      </c>
      <c r="Y7" s="45" t="s">
        <v>51</v>
      </c>
      <c r="Z7" s="45" t="s">
        <v>51</v>
      </c>
      <c r="AA7" s="45" t="s">
        <v>51</v>
      </c>
      <c r="AB7" s="45" t="s">
        <v>51</v>
      </c>
      <c r="AC7" s="45" t="s">
        <v>51</v>
      </c>
      <c r="AD7" s="45" t="s">
        <v>51</v>
      </c>
      <c r="AE7" s="45" t="s">
        <v>51</v>
      </c>
      <c r="AF7" s="45" t="s">
        <v>51</v>
      </c>
      <c r="AG7" s="45" t="s">
        <v>51</v>
      </c>
      <c r="AH7" s="45" t="s">
        <v>51</v>
      </c>
      <c r="AI7" s="45" t="s">
        <v>51</v>
      </c>
      <c r="AJ7" s="45" t="s">
        <v>52</v>
      </c>
      <c r="AK7" s="46" t="s">
        <v>53</v>
      </c>
      <c r="AL7" s="45" t="s">
        <v>54</v>
      </c>
      <c r="AM7" s="45" t="s">
        <v>55</v>
      </c>
      <c r="AN7" s="45" t="s">
        <v>55</v>
      </c>
      <c r="AO7" s="45" t="s">
        <v>55</v>
      </c>
      <c r="AP7" s="45" t="s">
        <v>55</v>
      </c>
      <c r="AQ7" s="45" t="s">
        <v>55</v>
      </c>
      <c r="AR7" s="45" t="s">
        <v>55</v>
      </c>
      <c r="AS7" s="45" t="s">
        <v>55</v>
      </c>
      <c r="AT7" s="45" t="s">
        <v>55</v>
      </c>
      <c r="AU7" s="45" t="s">
        <v>55</v>
      </c>
      <c r="AV7" s="45" t="s">
        <v>55</v>
      </c>
      <c r="AW7" s="45" t="s">
        <v>55</v>
      </c>
      <c r="AX7" s="45" t="s">
        <v>55</v>
      </c>
      <c r="AY7" s="45" t="s">
        <v>56</v>
      </c>
      <c r="AZ7" s="46" t="s">
        <v>57</v>
      </c>
      <c r="BA7" s="44" t="s">
        <v>58</v>
      </c>
      <c r="BB7" s="43" t="s">
        <v>59</v>
      </c>
      <c r="BC7" s="43" t="s">
        <v>59</v>
      </c>
      <c r="BD7" s="43" t="s">
        <v>59</v>
      </c>
      <c r="BE7" s="43" t="s">
        <v>59</v>
      </c>
      <c r="BF7" s="43" t="s">
        <v>59</v>
      </c>
      <c r="BG7" s="43" t="s">
        <v>59</v>
      </c>
      <c r="BH7" s="43" t="s">
        <v>59</v>
      </c>
      <c r="BI7" s="43" t="s">
        <v>59</v>
      </c>
      <c r="BJ7" s="43" t="s">
        <v>59</v>
      </c>
      <c r="BK7" s="43" t="s">
        <v>59</v>
      </c>
      <c r="BL7" s="43" t="s">
        <v>59</v>
      </c>
      <c r="BM7" s="43" t="s">
        <v>59</v>
      </c>
      <c r="BN7" s="43" t="s">
        <v>60</v>
      </c>
      <c r="BO7" s="46" t="s">
        <v>61</v>
      </c>
      <c r="BP7" s="47" t="s">
        <v>62</v>
      </c>
      <c r="BR7" s="335"/>
      <c r="BS7" s="362"/>
      <c r="BT7" s="335"/>
      <c r="BU7" s="335"/>
      <c r="BV7" s="335"/>
      <c r="BW7" s="335"/>
      <c r="BX7" s="335"/>
    </row>
    <row r="8" spans="1:76" s="58" customFormat="1" ht="12.7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348"/>
      <c r="N8" s="51" t="s">
        <v>63</v>
      </c>
      <c r="O8" s="52">
        <f aca="true" t="shared" si="0" ref="O8:AD8">+O9+O230</f>
        <v>328184317000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328184317000</v>
      </c>
      <c r="V8" s="52">
        <f t="shared" si="0"/>
        <v>0</v>
      </c>
      <c r="W8" s="52">
        <f t="shared" si="0"/>
        <v>328184317000</v>
      </c>
      <c r="X8" s="52">
        <f t="shared" si="0"/>
        <v>58943167555.0667</v>
      </c>
      <c r="Y8" s="53">
        <f t="shared" si="0"/>
        <v>0</v>
      </c>
      <c r="Z8" s="53">
        <f t="shared" si="0"/>
        <v>0</v>
      </c>
      <c r="AA8" s="53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4">
        <f>AE9+AE230</f>
        <v>0</v>
      </c>
      <c r="AF8" s="54">
        <f>AF9+AF230</f>
        <v>0</v>
      </c>
      <c r="AG8" s="54">
        <f>AG9+AG230</f>
        <v>0</v>
      </c>
      <c r="AH8" s="54">
        <f>AH9+AH230</f>
        <v>0</v>
      </c>
      <c r="AI8" s="55">
        <f>AI9+AI230</f>
        <v>0</v>
      </c>
      <c r="AJ8" s="52">
        <f aca="true" t="shared" si="1" ref="AJ8:AJ13">IF(W8&gt;=SUM(X8:AI8),SUM(X8:AI8),"ERROR")</f>
        <v>58943167555.0667</v>
      </c>
      <c r="AK8" s="56">
        <f>+IF(ISERROR((AJ8/W8)),0,(AJ8/W8))</f>
        <v>0.17960385217026292</v>
      </c>
      <c r="AL8" s="52">
        <f>AL9+AL230</f>
        <v>269241149444.9333</v>
      </c>
      <c r="AM8" s="52">
        <f aca="true" t="shared" si="2" ref="AM8:AS8">+AM9+AM230</f>
        <v>7128020856</v>
      </c>
      <c r="AN8" s="53">
        <f t="shared" si="2"/>
        <v>0</v>
      </c>
      <c r="AO8" s="53">
        <f t="shared" si="2"/>
        <v>0</v>
      </c>
      <c r="AP8" s="52">
        <f t="shared" si="2"/>
        <v>0</v>
      </c>
      <c r="AQ8" s="52">
        <f t="shared" si="2"/>
        <v>0</v>
      </c>
      <c r="AR8" s="52">
        <f t="shared" si="2"/>
        <v>0</v>
      </c>
      <c r="AS8" s="52">
        <f t="shared" si="2"/>
        <v>0</v>
      </c>
      <c r="AT8" s="52">
        <f>AT9+AT230</f>
        <v>0</v>
      </c>
      <c r="AU8" s="54">
        <f>AU9+AU230</f>
        <v>0</v>
      </c>
      <c r="AV8" s="54">
        <f>AV9+AV230</f>
        <v>0</v>
      </c>
      <c r="AW8" s="52">
        <f>AW9+AW230</f>
        <v>0</v>
      </c>
      <c r="AX8" s="55">
        <f>AX9+AX230</f>
        <v>0</v>
      </c>
      <c r="AY8" s="52">
        <f aca="true" t="shared" si="3" ref="AY8:AY71">IF(AJ8&gt;=SUM(AM8:AX8),SUM(AM8:AX8),"ERROR")</f>
        <v>7128020856</v>
      </c>
      <c r="AZ8" s="56">
        <f aca="true" t="shared" si="4" ref="AZ8:AZ71">+IF(ISERROR((AY8/AJ8)),0,(AY8/AJ8))</f>
        <v>0.1209304004461715</v>
      </c>
      <c r="BA8" s="52">
        <f>IF(AJ8&gt;=SUM(AM13:AX13),AJ8-AY8,"ERROR")</f>
        <v>51815146699.0667</v>
      </c>
      <c r="BB8" s="52">
        <f aca="true" t="shared" si="5" ref="BB8:BH8">+BB9+BB230</f>
        <v>6311271143</v>
      </c>
      <c r="BC8" s="53">
        <f t="shared" si="5"/>
        <v>0</v>
      </c>
      <c r="BD8" s="53">
        <f t="shared" si="5"/>
        <v>0</v>
      </c>
      <c r="BE8" s="53">
        <f t="shared" si="5"/>
        <v>0</v>
      </c>
      <c r="BF8" s="53">
        <f t="shared" si="5"/>
        <v>0</v>
      </c>
      <c r="BG8" s="53">
        <f t="shared" si="5"/>
        <v>0</v>
      </c>
      <c r="BH8" s="53">
        <f t="shared" si="5"/>
        <v>0</v>
      </c>
      <c r="BI8" s="54">
        <f>BI9+BI230</f>
        <v>0</v>
      </c>
      <c r="BJ8" s="54">
        <f>BJ9+BJ230</f>
        <v>0</v>
      </c>
      <c r="BK8" s="54">
        <f>BK9+BK230</f>
        <v>0</v>
      </c>
      <c r="BL8" s="52">
        <f>BL9+BL230</f>
        <v>0</v>
      </c>
      <c r="BM8" s="53">
        <f>+BM9+BM230</f>
        <v>0</v>
      </c>
      <c r="BN8" s="52">
        <f aca="true" t="shared" si="6" ref="BN8:BN13">IF(AY8&gt;=SUM(BB8:BM8),SUM(BB8:BM8),"ERROR")</f>
        <v>6311271143</v>
      </c>
      <c r="BO8" s="56">
        <f>+IF(ISERROR((BN8/AY8)),0,(BN8/AY8))</f>
        <v>0.8854170421916622</v>
      </c>
      <c r="BP8" s="57">
        <f>BP9+BP230</f>
        <v>816749713</v>
      </c>
      <c r="BR8" s="336">
        <v>6311271143</v>
      </c>
      <c r="BS8" s="363">
        <f>+BR8-BN8</f>
        <v>0</v>
      </c>
      <c r="BT8" s="336"/>
      <c r="BU8" s="336"/>
      <c r="BV8" s="336"/>
      <c r="BW8" s="336"/>
      <c r="BX8" s="336"/>
    </row>
    <row r="9" spans="1:73" ht="12.75">
      <c r="A9" s="59" t="s">
        <v>64</v>
      </c>
      <c r="B9" s="60" t="s">
        <v>65</v>
      </c>
      <c r="C9" s="60" t="s">
        <v>65</v>
      </c>
      <c r="D9" s="60" t="s">
        <v>66</v>
      </c>
      <c r="E9" s="60" t="s">
        <v>66</v>
      </c>
      <c r="F9" s="60" t="s">
        <v>66</v>
      </c>
      <c r="G9" s="60" t="s">
        <v>67</v>
      </c>
      <c r="H9" s="60" t="s">
        <v>66</v>
      </c>
      <c r="I9" s="60"/>
      <c r="J9" s="60"/>
      <c r="K9" s="60"/>
      <c r="L9" s="60"/>
      <c r="M9" s="343"/>
      <c r="N9" s="61" t="s">
        <v>68</v>
      </c>
      <c r="O9" s="62">
        <f aca="true" t="shared" si="7" ref="O9:T9">O10+O173+O99+O174</f>
        <v>328184317000</v>
      </c>
      <c r="P9" s="62">
        <f>P10+P173+P99+P174</f>
        <v>0</v>
      </c>
      <c r="Q9" s="62">
        <f>Q10+Q173+Q99+Q174</f>
        <v>0</v>
      </c>
      <c r="R9" s="62">
        <f t="shared" si="7"/>
        <v>0</v>
      </c>
      <c r="S9" s="62">
        <f t="shared" si="7"/>
        <v>0</v>
      </c>
      <c r="T9" s="62">
        <f t="shared" si="7"/>
        <v>0</v>
      </c>
      <c r="U9" s="62">
        <f aca="true" t="shared" si="8" ref="U9:U72">O9+T9</f>
        <v>328184317000</v>
      </c>
      <c r="V9" s="62">
        <f>V10+V173+V99+V174</f>
        <v>0</v>
      </c>
      <c r="W9" s="62">
        <f>W10+W173+W99+W174</f>
        <v>328184317000</v>
      </c>
      <c r="X9" s="62">
        <f aca="true" t="shared" si="9" ref="X9:AI9">X10+X173+X99+X174</f>
        <v>58943167555.0667</v>
      </c>
      <c r="Y9" s="62">
        <f t="shared" si="9"/>
        <v>0</v>
      </c>
      <c r="Z9" s="62">
        <f t="shared" si="9"/>
        <v>0</v>
      </c>
      <c r="AA9" s="62">
        <f t="shared" si="9"/>
        <v>0</v>
      </c>
      <c r="AB9" s="62">
        <f t="shared" si="9"/>
        <v>0</v>
      </c>
      <c r="AC9" s="62">
        <f t="shared" si="9"/>
        <v>0</v>
      </c>
      <c r="AD9" s="62">
        <f t="shared" si="9"/>
        <v>0</v>
      </c>
      <c r="AE9" s="62">
        <f t="shared" si="9"/>
        <v>0</v>
      </c>
      <c r="AF9" s="62">
        <f t="shared" si="9"/>
        <v>0</v>
      </c>
      <c r="AG9" s="62">
        <f t="shared" si="9"/>
        <v>0</v>
      </c>
      <c r="AH9" s="62">
        <f t="shared" si="9"/>
        <v>0</v>
      </c>
      <c r="AI9" s="62">
        <f t="shared" si="9"/>
        <v>0</v>
      </c>
      <c r="AJ9" s="62">
        <f t="shared" si="1"/>
        <v>58943167555.0667</v>
      </c>
      <c r="AK9" s="63">
        <f aca="true" t="shared" si="10" ref="AK9:AK72">+IF(ISERROR((AJ9/W9)),0,(AJ9/W9))</f>
        <v>0.17960385217026292</v>
      </c>
      <c r="AL9" s="62">
        <f>AL10+AL173+AL99+AL174</f>
        <v>269241149444.9333</v>
      </c>
      <c r="AM9" s="62">
        <f aca="true" t="shared" si="11" ref="AM9:AX9">AM10+AM173+AM99+AM174</f>
        <v>7128020856</v>
      </c>
      <c r="AN9" s="62">
        <f t="shared" si="11"/>
        <v>0</v>
      </c>
      <c r="AO9" s="62">
        <f t="shared" si="11"/>
        <v>0</v>
      </c>
      <c r="AP9" s="62">
        <f t="shared" si="11"/>
        <v>0</v>
      </c>
      <c r="AQ9" s="62">
        <f t="shared" si="11"/>
        <v>0</v>
      </c>
      <c r="AR9" s="62">
        <f t="shared" si="11"/>
        <v>0</v>
      </c>
      <c r="AS9" s="62">
        <f t="shared" si="11"/>
        <v>0</v>
      </c>
      <c r="AT9" s="62">
        <f t="shared" si="11"/>
        <v>0</v>
      </c>
      <c r="AU9" s="62">
        <f t="shared" si="11"/>
        <v>0</v>
      </c>
      <c r="AV9" s="62">
        <f t="shared" si="11"/>
        <v>0</v>
      </c>
      <c r="AW9" s="62">
        <f t="shared" si="11"/>
        <v>0</v>
      </c>
      <c r="AX9" s="62">
        <f t="shared" si="11"/>
        <v>0</v>
      </c>
      <c r="AY9" s="62">
        <f t="shared" si="3"/>
        <v>7128020856</v>
      </c>
      <c r="AZ9" s="63">
        <f t="shared" si="4"/>
        <v>0.1209304004461715</v>
      </c>
      <c r="BA9" s="62">
        <f>BA10+BA173+BA99+BA174</f>
        <v>51815146699.0667</v>
      </c>
      <c r="BB9" s="62">
        <f aca="true" t="shared" si="12" ref="BB9:BM9">BB10+BB173+BB99+BB174</f>
        <v>6311271143</v>
      </c>
      <c r="BC9" s="62">
        <f t="shared" si="12"/>
        <v>0</v>
      </c>
      <c r="BD9" s="62">
        <f t="shared" si="12"/>
        <v>0</v>
      </c>
      <c r="BE9" s="62">
        <f t="shared" si="12"/>
        <v>0</v>
      </c>
      <c r="BF9" s="62">
        <f t="shared" si="12"/>
        <v>0</v>
      </c>
      <c r="BG9" s="62">
        <f t="shared" si="12"/>
        <v>0</v>
      </c>
      <c r="BH9" s="62">
        <f t="shared" si="12"/>
        <v>0</v>
      </c>
      <c r="BI9" s="62">
        <f t="shared" si="12"/>
        <v>0</v>
      </c>
      <c r="BJ9" s="62">
        <f t="shared" si="12"/>
        <v>0</v>
      </c>
      <c r="BK9" s="62">
        <f t="shared" si="12"/>
        <v>0</v>
      </c>
      <c r="BL9" s="62">
        <f t="shared" si="12"/>
        <v>0</v>
      </c>
      <c r="BM9" s="62">
        <f t="shared" si="12"/>
        <v>0</v>
      </c>
      <c r="BN9" s="62">
        <f t="shared" si="6"/>
        <v>6311271143</v>
      </c>
      <c r="BO9" s="63">
        <f aca="true" t="shared" si="13" ref="BO9:BO72">+IF(ISERROR((BN9/AY9)),0,(BN9/AY9))</f>
        <v>0.8854170421916622</v>
      </c>
      <c r="BP9" s="62">
        <f>BP10+BP173+BP99+BP174</f>
        <v>816749713</v>
      </c>
      <c r="BR9" s="336"/>
      <c r="BS9" s="363"/>
      <c r="BT9" s="336"/>
      <c r="BU9" s="336"/>
    </row>
    <row r="10" spans="1:73" ht="12.75">
      <c r="A10" s="65" t="s">
        <v>64</v>
      </c>
      <c r="B10" s="66" t="s">
        <v>69</v>
      </c>
      <c r="C10" s="66" t="s">
        <v>65</v>
      </c>
      <c r="D10" s="66" t="s">
        <v>66</v>
      </c>
      <c r="E10" s="66" t="s">
        <v>66</v>
      </c>
      <c r="F10" s="66" t="s">
        <v>66</v>
      </c>
      <c r="G10" s="66" t="s">
        <v>67</v>
      </c>
      <c r="H10" s="66" t="s">
        <v>66</v>
      </c>
      <c r="I10" s="66"/>
      <c r="J10" s="66"/>
      <c r="K10" s="66"/>
      <c r="L10" s="66"/>
      <c r="M10" s="343"/>
      <c r="N10" s="67" t="s">
        <v>70</v>
      </c>
      <c r="O10" s="68">
        <f aca="true" t="shared" si="14" ref="O10:T10">O11+O62+O88+O95+O96</f>
        <v>66404146000</v>
      </c>
      <c r="P10" s="68">
        <f t="shared" si="14"/>
        <v>0</v>
      </c>
      <c r="Q10" s="68">
        <f t="shared" si="14"/>
        <v>0</v>
      </c>
      <c r="R10" s="68">
        <f t="shared" si="14"/>
        <v>0</v>
      </c>
      <c r="S10" s="68">
        <f t="shared" si="14"/>
        <v>0</v>
      </c>
      <c r="T10" s="68">
        <f t="shared" si="14"/>
        <v>0</v>
      </c>
      <c r="U10" s="68">
        <f t="shared" si="8"/>
        <v>66404146000</v>
      </c>
      <c r="V10" s="68">
        <f>V11+V62+V88+V95+V96</f>
        <v>0</v>
      </c>
      <c r="W10" s="68">
        <f>W11+W62+W88+W95+W96</f>
        <v>66404146000</v>
      </c>
      <c r="X10" s="68">
        <f aca="true" t="shared" si="15" ref="X10:AI10">X11+X62+X88+X95+X96</f>
        <v>11017739390.6667</v>
      </c>
      <c r="Y10" s="68">
        <f t="shared" si="15"/>
        <v>0</v>
      </c>
      <c r="Z10" s="68">
        <f t="shared" si="15"/>
        <v>0</v>
      </c>
      <c r="AA10" s="68">
        <f t="shared" si="15"/>
        <v>0</v>
      </c>
      <c r="AB10" s="68">
        <f t="shared" si="15"/>
        <v>0</v>
      </c>
      <c r="AC10" s="68">
        <f t="shared" si="15"/>
        <v>0</v>
      </c>
      <c r="AD10" s="68">
        <f t="shared" si="15"/>
        <v>0</v>
      </c>
      <c r="AE10" s="69">
        <f t="shared" si="15"/>
        <v>0</v>
      </c>
      <c r="AF10" s="70">
        <f t="shared" si="15"/>
        <v>0</v>
      </c>
      <c r="AG10" s="69">
        <f t="shared" si="15"/>
        <v>0</v>
      </c>
      <c r="AH10" s="69">
        <f>AH11+AH62+AH88+AH95+AH96</f>
        <v>0</v>
      </c>
      <c r="AI10" s="70">
        <f t="shared" si="15"/>
        <v>0</v>
      </c>
      <c r="AJ10" s="68">
        <f t="shared" si="1"/>
        <v>11017739390.6667</v>
      </c>
      <c r="AK10" s="71">
        <f t="shared" si="10"/>
        <v>0.1659194501299166</v>
      </c>
      <c r="AL10" s="68">
        <f>AL11+AL62+AL88+AL95+AL96</f>
        <v>55386406609.3333</v>
      </c>
      <c r="AM10" s="68">
        <f aca="true" t="shared" si="16" ref="AM10:AS10">AM11+AM62+AM88+AM95+AM96</f>
        <v>2141834629</v>
      </c>
      <c r="AN10" s="68">
        <f t="shared" si="16"/>
        <v>0</v>
      </c>
      <c r="AO10" s="68">
        <f t="shared" si="16"/>
        <v>0</v>
      </c>
      <c r="AP10" s="68">
        <f t="shared" si="16"/>
        <v>0</v>
      </c>
      <c r="AQ10" s="68">
        <f t="shared" si="16"/>
        <v>0</v>
      </c>
      <c r="AR10" s="68">
        <f t="shared" si="16"/>
        <v>0</v>
      </c>
      <c r="AS10" s="68">
        <f t="shared" si="16"/>
        <v>0</v>
      </c>
      <c r="AT10" s="69">
        <f>AT11+AT62+AT88+AT95+AT96</f>
        <v>0</v>
      </c>
      <c r="AU10" s="69">
        <f>AU11+AU62+AU88+AU95+AU96</f>
        <v>0</v>
      </c>
      <c r="AV10" s="69">
        <f>AV11+AV62+AV88+AV95+AV96</f>
        <v>0</v>
      </c>
      <c r="AW10" s="68">
        <f>AW11+AW62+AW88+AW95+AW96</f>
        <v>0</v>
      </c>
      <c r="AX10" s="70">
        <f>AX11+AX62+AX88+AX95+AX96</f>
        <v>0</v>
      </c>
      <c r="AY10" s="68">
        <f t="shared" si="3"/>
        <v>2141834629</v>
      </c>
      <c r="AZ10" s="71">
        <f t="shared" si="4"/>
        <v>0.19439873762256363</v>
      </c>
      <c r="BA10" s="68">
        <f>BA11+BA62+BA88+BA95+BA96</f>
        <v>8875904761.6667</v>
      </c>
      <c r="BB10" s="68">
        <f aca="true" t="shared" si="17" ref="BB10:BM10">BB11+BB62+BB88+BB95+BB96</f>
        <v>1988757552</v>
      </c>
      <c r="BC10" s="68">
        <f t="shared" si="17"/>
        <v>0</v>
      </c>
      <c r="BD10" s="68">
        <f t="shared" si="17"/>
        <v>0</v>
      </c>
      <c r="BE10" s="68">
        <f t="shared" si="17"/>
        <v>0</v>
      </c>
      <c r="BF10" s="68">
        <f t="shared" si="17"/>
        <v>0</v>
      </c>
      <c r="BG10" s="68">
        <f t="shared" si="17"/>
        <v>0</v>
      </c>
      <c r="BH10" s="68">
        <f t="shared" si="17"/>
        <v>0</v>
      </c>
      <c r="BI10" s="70">
        <f>BI11+BI62+BI88+BI95+BI96</f>
        <v>0</v>
      </c>
      <c r="BJ10" s="70">
        <f>BJ11+BJ62+BJ88+BJ95+BJ96</f>
        <v>0</v>
      </c>
      <c r="BK10" s="69">
        <f>BK11+BK62+BK88+BK95+BK96</f>
        <v>0</v>
      </c>
      <c r="BL10" s="68">
        <f>BL11+BL62+BL88+BL95+BL96</f>
        <v>0</v>
      </c>
      <c r="BM10" s="68">
        <f t="shared" si="17"/>
        <v>0</v>
      </c>
      <c r="BN10" s="68">
        <f t="shared" si="6"/>
        <v>1988757552</v>
      </c>
      <c r="BO10" s="71">
        <f t="shared" si="13"/>
        <v>0.9285299271347246</v>
      </c>
      <c r="BP10" s="72">
        <f>BP11+BP62+BP88+BP95+BP96</f>
        <v>153077077</v>
      </c>
      <c r="BR10" s="336"/>
      <c r="BS10" s="363"/>
      <c r="BT10" s="336"/>
      <c r="BU10" s="336"/>
    </row>
    <row r="11" spans="1:73" ht="12.75">
      <c r="A11" s="73" t="s">
        <v>64</v>
      </c>
      <c r="B11" s="74" t="s">
        <v>69</v>
      </c>
      <c r="C11" s="74" t="s">
        <v>69</v>
      </c>
      <c r="D11" s="74" t="s">
        <v>66</v>
      </c>
      <c r="E11" s="74" t="s">
        <v>66</v>
      </c>
      <c r="F11" s="74" t="s">
        <v>66</v>
      </c>
      <c r="G11" s="74" t="s">
        <v>67</v>
      </c>
      <c r="H11" s="74" t="s">
        <v>66</v>
      </c>
      <c r="I11" s="74"/>
      <c r="J11" s="74"/>
      <c r="K11" s="74"/>
      <c r="L11" s="74"/>
      <c r="M11" s="343"/>
      <c r="N11" s="75" t="s">
        <v>71</v>
      </c>
      <c r="O11" s="76">
        <f aca="true" t="shared" si="18" ref="O11:T11">O12+O39+O44</f>
        <v>31164642000</v>
      </c>
      <c r="P11" s="76">
        <f t="shared" si="18"/>
        <v>0</v>
      </c>
      <c r="Q11" s="76">
        <f t="shared" si="18"/>
        <v>0</v>
      </c>
      <c r="R11" s="76">
        <f t="shared" si="18"/>
        <v>0</v>
      </c>
      <c r="S11" s="76">
        <f t="shared" si="18"/>
        <v>0</v>
      </c>
      <c r="T11" s="76">
        <f t="shared" si="18"/>
        <v>0</v>
      </c>
      <c r="U11" s="76">
        <f t="shared" si="8"/>
        <v>31164642000</v>
      </c>
      <c r="V11" s="76">
        <f>V12+V39+V44</f>
        <v>0</v>
      </c>
      <c r="W11" s="76">
        <f>W12+W39+W44</f>
        <v>31164642000</v>
      </c>
      <c r="X11" s="76">
        <f aca="true" t="shared" si="19" ref="X11:AI11">X12+X39+X44</f>
        <v>5599505801.6667</v>
      </c>
      <c r="Y11" s="76">
        <f t="shared" si="19"/>
        <v>0</v>
      </c>
      <c r="Z11" s="76">
        <f t="shared" si="19"/>
        <v>0</v>
      </c>
      <c r="AA11" s="76">
        <f t="shared" si="19"/>
        <v>0</v>
      </c>
      <c r="AB11" s="76">
        <f t="shared" si="19"/>
        <v>0</v>
      </c>
      <c r="AC11" s="76">
        <f t="shared" si="19"/>
        <v>0</v>
      </c>
      <c r="AD11" s="76">
        <f t="shared" si="19"/>
        <v>0</v>
      </c>
      <c r="AE11" s="77">
        <f t="shared" si="19"/>
        <v>0</v>
      </c>
      <c r="AF11" s="78">
        <f t="shared" si="19"/>
        <v>0</v>
      </c>
      <c r="AG11" s="77">
        <f t="shared" si="19"/>
        <v>0</v>
      </c>
      <c r="AH11" s="77">
        <f>AH12+AH39+AH44</f>
        <v>0</v>
      </c>
      <c r="AI11" s="78">
        <f t="shared" si="19"/>
        <v>0</v>
      </c>
      <c r="AJ11" s="76">
        <f t="shared" si="1"/>
        <v>5599505801.6667</v>
      </c>
      <c r="AK11" s="79">
        <f t="shared" si="10"/>
        <v>0.17967495990060467</v>
      </c>
      <c r="AL11" s="76">
        <f>AL12+AL39+AL44</f>
        <v>25565136198.333298</v>
      </c>
      <c r="AM11" s="76">
        <f aca="true" t="shared" si="20" ref="AM11:AS11">AM12+AM39+AM44</f>
        <v>650727759</v>
      </c>
      <c r="AN11" s="76">
        <f t="shared" si="20"/>
        <v>0</v>
      </c>
      <c r="AO11" s="76">
        <f t="shared" si="20"/>
        <v>0</v>
      </c>
      <c r="AP11" s="76">
        <f t="shared" si="20"/>
        <v>0</v>
      </c>
      <c r="AQ11" s="76">
        <f t="shared" si="20"/>
        <v>0</v>
      </c>
      <c r="AR11" s="76">
        <f t="shared" si="20"/>
        <v>0</v>
      </c>
      <c r="AS11" s="76">
        <f t="shared" si="20"/>
        <v>0</v>
      </c>
      <c r="AT11" s="77">
        <f>AT12+AT39+AT44</f>
        <v>0</v>
      </c>
      <c r="AU11" s="77">
        <f>AU12+AU39+AU44</f>
        <v>0</v>
      </c>
      <c r="AV11" s="77">
        <f>AV12+AV39+AV44</f>
        <v>0</v>
      </c>
      <c r="AW11" s="76">
        <f>AW12+AW39+AW44</f>
        <v>0</v>
      </c>
      <c r="AX11" s="78">
        <f>AX12+AX39+AX44</f>
        <v>0</v>
      </c>
      <c r="AY11" s="76">
        <f t="shared" si="3"/>
        <v>650727759</v>
      </c>
      <c r="AZ11" s="79">
        <f t="shared" si="4"/>
        <v>0.11621164117846079</v>
      </c>
      <c r="BA11" s="76">
        <f>BA12+BA39+BA44</f>
        <v>4948778042.6667</v>
      </c>
      <c r="BB11" s="76">
        <f aca="true" t="shared" si="21" ref="BB11:BM11">BB12+BB39+BB44</f>
        <v>503792155</v>
      </c>
      <c r="BC11" s="76">
        <f t="shared" si="21"/>
        <v>0</v>
      </c>
      <c r="BD11" s="76">
        <f t="shared" si="21"/>
        <v>0</v>
      </c>
      <c r="BE11" s="76">
        <f t="shared" si="21"/>
        <v>0</v>
      </c>
      <c r="BF11" s="76">
        <f t="shared" si="21"/>
        <v>0</v>
      </c>
      <c r="BG11" s="76">
        <f t="shared" si="21"/>
        <v>0</v>
      </c>
      <c r="BH11" s="76">
        <f t="shared" si="21"/>
        <v>0</v>
      </c>
      <c r="BI11" s="78">
        <f>BI12+BI39+BI44</f>
        <v>0</v>
      </c>
      <c r="BJ11" s="78">
        <f>BJ12+BJ39+BJ44</f>
        <v>0</v>
      </c>
      <c r="BK11" s="77">
        <f>BK12+BK39+BK44</f>
        <v>0</v>
      </c>
      <c r="BL11" s="76">
        <f>BL12+BL39+BL44</f>
        <v>0</v>
      </c>
      <c r="BM11" s="76">
        <f t="shared" si="21"/>
        <v>0</v>
      </c>
      <c r="BN11" s="76">
        <f t="shared" si="6"/>
        <v>503792155</v>
      </c>
      <c r="BO11" s="79">
        <f t="shared" si="13"/>
        <v>0.7741980390911831</v>
      </c>
      <c r="BP11" s="80">
        <f>BP12+BP39+BP44</f>
        <v>146935604</v>
      </c>
      <c r="BR11" s="336"/>
      <c r="BS11" s="363"/>
      <c r="BT11" s="336"/>
      <c r="BU11" s="336"/>
    </row>
    <row r="12" spans="1:73" ht="12.75">
      <c r="A12" s="81" t="s">
        <v>64</v>
      </c>
      <c r="B12" s="82" t="s">
        <v>69</v>
      </c>
      <c r="C12" s="82" t="s">
        <v>69</v>
      </c>
      <c r="D12" s="82" t="s">
        <v>72</v>
      </c>
      <c r="E12" s="82" t="s">
        <v>66</v>
      </c>
      <c r="F12" s="82" t="s">
        <v>66</v>
      </c>
      <c r="G12" s="82" t="s">
        <v>67</v>
      </c>
      <c r="H12" s="82" t="s">
        <v>66</v>
      </c>
      <c r="I12" s="82"/>
      <c r="J12" s="82"/>
      <c r="K12" s="82"/>
      <c r="L12" s="82"/>
      <c r="M12" s="343"/>
      <c r="N12" s="83" t="s">
        <v>73</v>
      </c>
      <c r="O12" s="84">
        <f>SUM(O13:O38)-O31</f>
        <v>12555000000</v>
      </c>
      <c r="P12" s="84">
        <f>SUM(P13:P38)-P31</f>
        <v>0</v>
      </c>
      <c r="Q12" s="84">
        <f>SUM(Q13:Q38)-Q31</f>
        <v>0</v>
      </c>
      <c r="R12" s="84">
        <f aca="true" t="shared" si="22" ref="R12:AF12">SUM(R13:R38)-R31</f>
        <v>0</v>
      </c>
      <c r="S12" s="84">
        <f t="shared" si="22"/>
        <v>0</v>
      </c>
      <c r="T12" s="84">
        <f t="shared" si="22"/>
        <v>0</v>
      </c>
      <c r="U12" s="84">
        <f t="shared" si="22"/>
        <v>12555000000</v>
      </c>
      <c r="V12" s="84">
        <f t="shared" si="22"/>
        <v>0</v>
      </c>
      <c r="W12" s="84">
        <f t="shared" si="22"/>
        <v>12555000000</v>
      </c>
      <c r="X12" s="84">
        <f t="shared" si="22"/>
        <v>612274598</v>
      </c>
      <c r="Y12" s="84">
        <f t="shared" si="22"/>
        <v>0</v>
      </c>
      <c r="Z12" s="84">
        <f t="shared" si="22"/>
        <v>0</v>
      </c>
      <c r="AA12" s="84">
        <f t="shared" si="22"/>
        <v>0</v>
      </c>
      <c r="AB12" s="84">
        <f>SUM(AB13:AB38)-AB31</f>
        <v>0</v>
      </c>
      <c r="AC12" s="84">
        <f t="shared" si="22"/>
        <v>0</v>
      </c>
      <c r="AD12" s="84">
        <f t="shared" si="22"/>
        <v>0</v>
      </c>
      <c r="AE12" s="85">
        <f t="shared" si="22"/>
        <v>0</v>
      </c>
      <c r="AF12" s="86">
        <f t="shared" si="22"/>
        <v>0</v>
      </c>
      <c r="AG12" s="85">
        <f>SUM(AG13:AG38)-AG31</f>
        <v>0</v>
      </c>
      <c r="AH12" s="85">
        <f>SUM(AH13:AH38)-AH31</f>
        <v>0</v>
      </c>
      <c r="AI12" s="86">
        <f>SUM(AI13:AI38)-AI31</f>
        <v>0</v>
      </c>
      <c r="AJ12" s="84">
        <f t="shared" si="1"/>
        <v>612274598</v>
      </c>
      <c r="AK12" s="87">
        <f t="shared" si="10"/>
        <v>0.04876739131819992</v>
      </c>
      <c r="AL12" s="84">
        <f>SUM(AL13:AL38)-AL31</f>
        <v>11942725402</v>
      </c>
      <c r="AM12" s="84">
        <f aca="true" t="shared" si="23" ref="AM12:AX12">SUM(AM13:AM38)-AM31</f>
        <v>612274598</v>
      </c>
      <c r="AN12" s="84">
        <f t="shared" si="23"/>
        <v>0</v>
      </c>
      <c r="AO12" s="84">
        <f t="shared" si="23"/>
        <v>0</v>
      </c>
      <c r="AP12" s="84">
        <f t="shared" si="23"/>
        <v>0</v>
      </c>
      <c r="AQ12" s="84">
        <f t="shared" si="23"/>
        <v>0</v>
      </c>
      <c r="AR12" s="84">
        <f t="shared" si="23"/>
        <v>0</v>
      </c>
      <c r="AS12" s="84">
        <f t="shared" si="23"/>
        <v>0</v>
      </c>
      <c r="AT12" s="85">
        <f t="shared" si="23"/>
        <v>0</v>
      </c>
      <c r="AU12" s="85">
        <f t="shared" si="23"/>
        <v>0</v>
      </c>
      <c r="AV12" s="85">
        <f t="shared" si="23"/>
        <v>0</v>
      </c>
      <c r="AW12" s="84">
        <f t="shared" si="23"/>
        <v>0</v>
      </c>
      <c r="AX12" s="86">
        <f t="shared" si="23"/>
        <v>0</v>
      </c>
      <c r="AY12" s="84">
        <f t="shared" si="3"/>
        <v>612274598</v>
      </c>
      <c r="AZ12" s="87">
        <f t="shared" si="4"/>
        <v>1</v>
      </c>
      <c r="BA12" s="84">
        <f>SUM(BA13:BA38)-BA31</f>
        <v>0</v>
      </c>
      <c r="BB12" s="84">
        <f aca="true" t="shared" si="24" ref="BB12:BM12">SUM(BB13:BB38)-BB31</f>
        <v>465338994</v>
      </c>
      <c r="BC12" s="84">
        <f t="shared" si="24"/>
        <v>0</v>
      </c>
      <c r="BD12" s="84">
        <f t="shared" si="24"/>
        <v>0</v>
      </c>
      <c r="BE12" s="84">
        <f t="shared" si="24"/>
        <v>0</v>
      </c>
      <c r="BF12" s="84">
        <f t="shared" si="24"/>
        <v>0</v>
      </c>
      <c r="BG12" s="84">
        <f t="shared" si="24"/>
        <v>0</v>
      </c>
      <c r="BH12" s="84">
        <f t="shared" si="24"/>
        <v>0</v>
      </c>
      <c r="BI12" s="86">
        <f t="shared" si="24"/>
        <v>0</v>
      </c>
      <c r="BJ12" s="86">
        <f t="shared" si="24"/>
        <v>0</v>
      </c>
      <c r="BK12" s="85">
        <f t="shared" si="24"/>
        <v>0</v>
      </c>
      <c r="BL12" s="84">
        <f t="shared" si="24"/>
        <v>0</v>
      </c>
      <c r="BM12" s="84">
        <f t="shared" si="24"/>
        <v>0</v>
      </c>
      <c r="BN12" s="84">
        <f t="shared" si="6"/>
        <v>465338994</v>
      </c>
      <c r="BO12" s="87">
        <f t="shared" si="13"/>
        <v>0.76001682173331</v>
      </c>
      <c r="BP12" s="88">
        <f>SUM(BP13:BP38)-BP31</f>
        <v>146935604</v>
      </c>
      <c r="BR12" s="336"/>
      <c r="BS12" s="363"/>
      <c r="BT12" s="336"/>
      <c r="BU12" s="336"/>
    </row>
    <row r="13" spans="1:73" ht="12.75">
      <c r="A13" s="89" t="s">
        <v>64</v>
      </c>
      <c r="B13" s="90" t="s">
        <v>69</v>
      </c>
      <c r="C13" s="90" t="s">
        <v>69</v>
      </c>
      <c r="D13" s="90" t="s">
        <v>72</v>
      </c>
      <c r="E13" s="90" t="s">
        <v>72</v>
      </c>
      <c r="F13" s="90" t="s">
        <v>66</v>
      </c>
      <c r="G13" s="90" t="s">
        <v>67</v>
      </c>
      <c r="H13" s="90" t="s">
        <v>66</v>
      </c>
      <c r="I13" s="90"/>
      <c r="J13" s="90"/>
      <c r="K13" s="91">
        <v>43</v>
      </c>
      <c r="L13" s="91"/>
      <c r="M13" s="343">
        <v>101</v>
      </c>
      <c r="N13" s="92" t="s">
        <v>74</v>
      </c>
      <c r="O13" s="93">
        <v>6952302000</v>
      </c>
      <c r="P13" s="93">
        <v>0</v>
      </c>
      <c r="Q13" s="93">
        <v>0</v>
      </c>
      <c r="R13" s="93">
        <v>0</v>
      </c>
      <c r="S13" s="93">
        <v>0</v>
      </c>
      <c r="T13" s="94">
        <f aca="true" t="shared" si="25" ref="T13:T72">-P13+Q13-R13+S13</f>
        <v>0</v>
      </c>
      <c r="U13" s="94">
        <f t="shared" si="8"/>
        <v>6952302000</v>
      </c>
      <c r="V13" s="93"/>
      <c r="W13" s="94">
        <f>+U13-V13</f>
        <v>6952302000</v>
      </c>
      <c r="X13" s="93">
        <v>339088650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4">
        <f t="shared" si="1"/>
        <v>339088650</v>
      </c>
      <c r="AK13" s="95">
        <f t="shared" si="10"/>
        <v>0.04877357888077934</v>
      </c>
      <c r="AL13" s="94">
        <f>W13-AJ13</f>
        <v>6613213350</v>
      </c>
      <c r="AM13" s="93">
        <v>339088650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4">
        <f t="shared" si="3"/>
        <v>339088650</v>
      </c>
      <c r="AZ13" s="95">
        <f t="shared" si="4"/>
        <v>1</v>
      </c>
      <c r="BA13" s="94">
        <f aca="true" t="shared" si="26" ref="BA13:BA30">AJ13-AY13</f>
        <v>0</v>
      </c>
      <c r="BB13" s="93">
        <f>+AM13-148277011+646287+45240+649880</f>
        <v>192153046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4">
        <f t="shared" si="6"/>
        <v>192153046</v>
      </c>
      <c r="BO13" s="95">
        <f t="shared" si="13"/>
        <v>0.5666749565342278</v>
      </c>
      <c r="BP13" s="96">
        <f>AY13-BN13</f>
        <v>146935604</v>
      </c>
      <c r="BR13" s="336">
        <f>VLOOKUP(M13,'[2]EJEGAST ENERO'!$D$2:$N$136,11,0)</f>
        <v>6952302000</v>
      </c>
      <c r="BS13" s="363">
        <f>+W13-BR13</f>
        <v>0</v>
      </c>
      <c r="BT13" s="336"/>
      <c r="BU13" s="336">
        <v>13691104</v>
      </c>
    </row>
    <row r="14" spans="1:73" ht="12.75">
      <c r="A14" s="89" t="s">
        <v>64</v>
      </c>
      <c r="B14" s="90" t="s">
        <v>69</v>
      </c>
      <c r="C14" s="90" t="s">
        <v>69</v>
      </c>
      <c r="D14" s="90" t="s">
        <v>72</v>
      </c>
      <c r="E14" s="97" t="s">
        <v>75</v>
      </c>
      <c r="F14" s="90" t="s">
        <v>66</v>
      </c>
      <c r="G14" s="90" t="s">
        <v>67</v>
      </c>
      <c r="H14" s="90" t="s">
        <v>66</v>
      </c>
      <c r="I14" s="90"/>
      <c r="J14" s="90"/>
      <c r="K14" s="91">
        <v>44</v>
      </c>
      <c r="L14" s="91"/>
      <c r="M14" s="343">
        <v>102</v>
      </c>
      <c r="N14" s="98" t="s">
        <v>76</v>
      </c>
      <c r="O14" s="93">
        <v>220000000</v>
      </c>
      <c r="P14" s="93">
        <v>0</v>
      </c>
      <c r="Q14" s="93">
        <v>0</v>
      </c>
      <c r="R14" s="93">
        <v>0</v>
      </c>
      <c r="S14" s="93">
        <v>0</v>
      </c>
      <c r="T14" s="94">
        <f t="shared" si="25"/>
        <v>0</v>
      </c>
      <c r="U14" s="94">
        <f t="shared" si="8"/>
        <v>220000000</v>
      </c>
      <c r="V14" s="93"/>
      <c r="W14" s="94">
        <f aca="true" t="shared" si="27" ref="W14:W38">+U14-V14</f>
        <v>220000000</v>
      </c>
      <c r="X14" s="93">
        <v>31407705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4">
        <f aca="true" t="shared" si="28" ref="AJ14:AJ77">IF(W14&gt;=SUM(X14:AI14),SUM(X14:AI14),"ERROR")</f>
        <v>31407705</v>
      </c>
      <c r="AK14" s="95">
        <f t="shared" si="10"/>
        <v>0.14276229545454547</v>
      </c>
      <c r="AL14" s="94">
        <f aca="true" t="shared" si="29" ref="AL14:AL43">W14-AJ14</f>
        <v>188592295</v>
      </c>
      <c r="AM14" s="93">
        <v>31407705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4">
        <f t="shared" si="3"/>
        <v>31407705</v>
      </c>
      <c r="AZ14" s="95">
        <f t="shared" si="4"/>
        <v>1</v>
      </c>
      <c r="BA14" s="94">
        <f t="shared" si="26"/>
        <v>0</v>
      </c>
      <c r="BB14" s="93">
        <f aca="true" t="shared" si="30" ref="BB14:BB29">+AM14</f>
        <v>31407705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  <c r="BN14" s="94">
        <f aca="true" t="shared" si="31" ref="BN14:BN77">IF(AY14&gt;=SUM(BB14:BM14),SUM(BB14:BM14),"ERROR")</f>
        <v>31407705</v>
      </c>
      <c r="BO14" s="95">
        <f t="shared" si="13"/>
        <v>1</v>
      </c>
      <c r="BP14" s="96">
        <f aca="true" t="shared" si="32" ref="BP14:BP30">AY14-BN14</f>
        <v>0</v>
      </c>
      <c r="BR14" s="336">
        <f>VLOOKUP(M14,'[2]EJEGAST ENERO'!$D$2:$N$136,11,0)</f>
        <v>220000000</v>
      </c>
      <c r="BS14" s="363">
        <f aca="true" t="shared" si="33" ref="BS14:BS30">+W14-BR14</f>
        <v>0</v>
      </c>
      <c r="BT14" s="336"/>
      <c r="BU14" s="336">
        <v>134585907</v>
      </c>
    </row>
    <row r="15" spans="1:73" ht="12.75">
      <c r="A15" s="89" t="s">
        <v>64</v>
      </c>
      <c r="B15" s="90" t="s">
        <v>69</v>
      </c>
      <c r="C15" s="90" t="s">
        <v>69</v>
      </c>
      <c r="D15" s="90" t="s">
        <v>72</v>
      </c>
      <c r="E15" s="97" t="s">
        <v>77</v>
      </c>
      <c r="F15" s="90" t="s">
        <v>66</v>
      </c>
      <c r="G15" s="90" t="s">
        <v>67</v>
      </c>
      <c r="H15" s="90" t="s">
        <v>66</v>
      </c>
      <c r="I15" s="90"/>
      <c r="J15" s="90"/>
      <c r="K15" s="91">
        <v>45</v>
      </c>
      <c r="L15" s="91"/>
      <c r="M15" s="343">
        <v>103</v>
      </c>
      <c r="N15" s="92" t="s">
        <v>78</v>
      </c>
      <c r="O15" s="93">
        <v>518000000</v>
      </c>
      <c r="P15" s="93">
        <v>0</v>
      </c>
      <c r="Q15" s="93">
        <v>0</v>
      </c>
      <c r="R15" s="93">
        <v>0</v>
      </c>
      <c r="S15" s="93">
        <v>0</v>
      </c>
      <c r="T15" s="94">
        <f t="shared" si="25"/>
        <v>0</v>
      </c>
      <c r="U15" s="94">
        <f t="shared" si="8"/>
        <v>518000000</v>
      </c>
      <c r="V15" s="93"/>
      <c r="W15" s="94">
        <f t="shared" si="27"/>
        <v>518000000</v>
      </c>
      <c r="X15" s="93">
        <v>12830100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4">
        <f t="shared" si="28"/>
        <v>12830100</v>
      </c>
      <c r="AK15" s="95">
        <f t="shared" si="10"/>
        <v>0.024768532818532817</v>
      </c>
      <c r="AL15" s="94">
        <f t="shared" si="29"/>
        <v>505169900</v>
      </c>
      <c r="AM15" s="93">
        <v>12830100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4">
        <f t="shared" si="3"/>
        <v>12830100</v>
      </c>
      <c r="AZ15" s="95">
        <f t="shared" si="4"/>
        <v>1</v>
      </c>
      <c r="BA15" s="94">
        <f t="shared" si="26"/>
        <v>0</v>
      </c>
      <c r="BB15" s="93">
        <f t="shared" si="30"/>
        <v>12830100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  <c r="BN15" s="94">
        <f t="shared" si="31"/>
        <v>12830100</v>
      </c>
      <c r="BO15" s="95">
        <f t="shared" si="13"/>
        <v>1</v>
      </c>
      <c r="BP15" s="96">
        <f t="shared" si="32"/>
        <v>0</v>
      </c>
      <c r="BR15" s="336">
        <f>VLOOKUP(M15,'[2]EJEGAST ENERO'!$D$2:$N$136,11,0)</f>
        <v>518000000</v>
      </c>
      <c r="BS15" s="363">
        <f t="shared" si="33"/>
        <v>0</v>
      </c>
      <c r="BT15" s="336"/>
      <c r="BU15" s="336">
        <f>+BU14+BU13</f>
        <v>148277011</v>
      </c>
    </row>
    <row r="16" spans="1:73" ht="12.75">
      <c r="A16" s="89" t="s">
        <v>64</v>
      </c>
      <c r="B16" s="90" t="s">
        <v>69</v>
      </c>
      <c r="C16" s="90" t="s">
        <v>69</v>
      </c>
      <c r="D16" s="90" t="s">
        <v>72</v>
      </c>
      <c r="E16" s="97" t="s">
        <v>79</v>
      </c>
      <c r="F16" s="90" t="s">
        <v>66</v>
      </c>
      <c r="G16" s="90" t="s">
        <v>67</v>
      </c>
      <c r="H16" s="90" t="s">
        <v>66</v>
      </c>
      <c r="I16" s="90"/>
      <c r="J16" s="90"/>
      <c r="K16" s="91">
        <v>46</v>
      </c>
      <c r="L16" s="91"/>
      <c r="M16" s="343">
        <v>104</v>
      </c>
      <c r="N16" s="92" t="s">
        <v>80</v>
      </c>
      <c r="O16" s="93">
        <v>124000000</v>
      </c>
      <c r="P16" s="93">
        <v>0</v>
      </c>
      <c r="Q16" s="93">
        <v>0</v>
      </c>
      <c r="R16" s="93">
        <v>0</v>
      </c>
      <c r="S16" s="93">
        <v>0</v>
      </c>
      <c r="T16" s="94">
        <f t="shared" si="25"/>
        <v>0</v>
      </c>
      <c r="U16" s="94">
        <f t="shared" si="8"/>
        <v>124000000</v>
      </c>
      <c r="V16" s="93"/>
      <c r="W16" s="94">
        <f t="shared" si="27"/>
        <v>124000000</v>
      </c>
      <c r="X16" s="93">
        <v>5048400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4">
        <f t="shared" si="28"/>
        <v>5048400</v>
      </c>
      <c r="AK16" s="95">
        <f t="shared" si="10"/>
        <v>0.04071290322580645</v>
      </c>
      <c r="AL16" s="94">
        <f t="shared" si="29"/>
        <v>118951600</v>
      </c>
      <c r="AM16" s="93">
        <v>5048400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4">
        <f t="shared" si="3"/>
        <v>5048400</v>
      </c>
      <c r="AZ16" s="95">
        <f t="shared" si="4"/>
        <v>1</v>
      </c>
      <c r="BA16" s="94">
        <f t="shared" si="26"/>
        <v>0</v>
      </c>
      <c r="BB16" s="93">
        <f t="shared" si="30"/>
        <v>5048400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  <c r="BN16" s="94">
        <f t="shared" si="31"/>
        <v>5048400</v>
      </c>
      <c r="BO16" s="95">
        <f t="shared" si="13"/>
        <v>1</v>
      </c>
      <c r="BP16" s="96">
        <f t="shared" si="32"/>
        <v>0</v>
      </c>
      <c r="BR16" s="336">
        <f>VLOOKUP(M16,'[2]EJEGAST ENERO'!$D$2:$N$136,11,0)</f>
        <v>124000000</v>
      </c>
      <c r="BS16" s="363">
        <f t="shared" si="33"/>
        <v>0</v>
      </c>
      <c r="BT16" s="336"/>
      <c r="BU16" s="336">
        <v>546028747</v>
      </c>
    </row>
    <row r="17" spans="1:75" ht="12.75">
      <c r="A17" s="89" t="s">
        <v>64</v>
      </c>
      <c r="B17" s="90" t="s">
        <v>69</v>
      </c>
      <c r="C17" s="90" t="s">
        <v>69</v>
      </c>
      <c r="D17" s="90" t="s">
        <v>72</v>
      </c>
      <c r="E17" s="97" t="s">
        <v>81</v>
      </c>
      <c r="F17" s="90" t="s">
        <v>66</v>
      </c>
      <c r="G17" s="90" t="s">
        <v>67</v>
      </c>
      <c r="H17" s="90" t="s">
        <v>66</v>
      </c>
      <c r="I17" s="90"/>
      <c r="J17" s="90"/>
      <c r="K17" s="91">
        <v>47</v>
      </c>
      <c r="L17" s="91"/>
      <c r="M17" s="343">
        <v>105</v>
      </c>
      <c r="N17" s="92" t="s">
        <v>82</v>
      </c>
      <c r="O17" s="93">
        <v>145000000</v>
      </c>
      <c r="P17" s="93">
        <v>0</v>
      </c>
      <c r="Q17" s="93">
        <v>0</v>
      </c>
      <c r="R17" s="93">
        <v>0</v>
      </c>
      <c r="S17" s="93">
        <v>0</v>
      </c>
      <c r="T17" s="94">
        <f t="shared" si="25"/>
        <v>0</v>
      </c>
      <c r="U17" s="94">
        <f t="shared" si="8"/>
        <v>145000000</v>
      </c>
      <c r="V17" s="93"/>
      <c r="W17" s="94">
        <f t="shared" si="27"/>
        <v>145000000</v>
      </c>
      <c r="X17" s="93">
        <v>5140548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4">
        <f t="shared" si="28"/>
        <v>5140548</v>
      </c>
      <c r="AK17" s="95">
        <f t="shared" si="10"/>
        <v>0.035452055172413795</v>
      </c>
      <c r="AL17" s="94">
        <f t="shared" si="29"/>
        <v>139859452</v>
      </c>
      <c r="AM17" s="93">
        <v>5140548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4">
        <f t="shared" si="3"/>
        <v>5140548</v>
      </c>
      <c r="AZ17" s="95">
        <f t="shared" si="4"/>
        <v>1</v>
      </c>
      <c r="BA17" s="94">
        <f t="shared" si="26"/>
        <v>0</v>
      </c>
      <c r="BB17" s="93">
        <f t="shared" si="30"/>
        <v>5140548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4">
        <f t="shared" si="31"/>
        <v>5140548</v>
      </c>
      <c r="BO17" s="95">
        <f t="shared" si="13"/>
        <v>1</v>
      </c>
      <c r="BP17" s="96">
        <f t="shared" si="32"/>
        <v>0</v>
      </c>
      <c r="BR17" s="336">
        <f>VLOOKUP(M17,'[2]EJEGAST ENERO'!$D$2:$N$136,11,0)</f>
        <v>145000000</v>
      </c>
      <c r="BS17" s="363">
        <f t="shared" si="33"/>
        <v>0</v>
      </c>
      <c r="BT17" s="336"/>
      <c r="BU17" s="336">
        <f>+BU16+BU15</f>
        <v>694305758</v>
      </c>
      <c r="BV17" s="337">
        <v>689870162</v>
      </c>
      <c r="BW17" s="337">
        <f>+BV17-BU17</f>
        <v>-4435596</v>
      </c>
    </row>
    <row r="18" spans="1:73" ht="12.75">
      <c r="A18" s="99">
        <v>3</v>
      </c>
      <c r="B18" s="90" t="s">
        <v>69</v>
      </c>
      <c r="C18" s="90" t="s">
        <v>69</v>
      </c>
      <c r="D18" s="90" t="s">
        <v>72</v>
      </c>
      <c r="E18" s="97" t="s">
        <v>83</v>
      </c>
      <c r="F18" s="90" t="s">
        <v>66</v>
      </c>
      <c r="G18" s="90" t="s">
        <v>67</v>
      </c>
      <c r="H18" s="90" t="s">
        <v>66</v>
      </c>
      <c r="I18" s="90"/>
      <c r="J18" s="90"/>
      <c r="K18" s="91">
        <v>48</v>
      </c>
      <c r="L18" s="91"/>
      <c r="M18" s="343">
        <v>106</v>
      </c>
      <c r="N18" s="98" t="s">
        <v>84</v>
      </c>
      <c r="O18" s="93">
        <v>247000000</v>
      </c>
      <c r="P18" s="93">
        <v>0</v>
      </c>
      <c r="Q18" s="93">
        <v>0</v>
      </c>
      <c r="R18" s="93">
        <v>0</v>
      </c>
      <c r="S18" s="93">
        <v>0</v>
      </c>
      <c r="T18" s="94">
        <f t="shared" si="25"/>
        <v>0</v>
      </c>
      <c r="U18" s="94">
        <f t="shared" si="8"/>
        <v>247000000</v>
      </c>
      <c r="V18" s="93"/>
      <c r="W18" s="94">
        <f t="shared" si="27"/>
        <v>247000000</v>
      </c>
      <c r="X18" s="93">
        <v>18230055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4">
        <f t="shared" si="28"/>
        <v>18230055</v>
      </c>
      <c r="AK18" s="95">
        <f t="shared" si="10"/>
        <v>0.07380589068825912</v>
      </c>
      <c r="AL18" s="94">
        <f t="shared" si="29"/>
        <v>228769945</v>
      </c>
      <c r="AM18" s="93">
        <v>18230055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4">
        <f t="shared" si="3"/>
        <v>18230055</v>
      </c>
      <c r="AZ18" s="95">
        <f t="shared" si="4"/>
        <v>1</v>
      </c>
      <c r="BA18" s="94">
        <f t="shared" si="26"/>
        <v>0</v>
      </c>
      <c r="BB18" s="93">
        <f t="shared" si="30"/>
        <v>18230055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4">
        <f t="shared" si="31"/>
        <v>18230055</v>
      </c>
      <c r="BO18" s="95">
        <f t="shared" si="13"/>
        <v>1</v>
      </c>
      <c r="BP18" s="96">
        <f t="shared" si="32"/>
        <v>0</v>
      </c>
      <c r="BR18" s="336">
        <f>VLOOKUP(M18,'[2]EJEGAST ENERO'!$D$2:$N$136,11,0)</f>
        <v>247000000</v>
      </c>
      <c r="BS18" s="363">
        <f t="shared" si="33"/>
        <v>0</v>
      </c>
      <c r="BT18" s="336"/>
      <c r="BU18" s="336"/>
    </row>
    <row r="19" spans="1:73" ht="12.75">
      <c r="A19" s="89" t="s">
        <v>64</v>
      </c>
      <c r="B19" s="90" t="s">
        <v>69</v>
      </c>
      <c r="C19" s="90" t="s">
        <v>69</v>
      </c>
      <c r="D19" s="90" t="s">
        <v>72</v>
      </c>
      <c r="E19" s="97" t="s">
        <v>85</v>
      </c>
      <c r="F19" s="90" t="s">
        <v>66</v>
      </c>
      <c r="G19" s="90" t="s">
        <v>67</v>
      </c>
      <c r="H19" s="90" t="s">
        <v>66</v>
      </c>
      <c r="I19" s="90"/>
      <c r="J19" s="90"/>
      <c r="K19" s="91">
        <v>49</v>
      </c>
      <c r="L19" s="91"/>
      <c r="M19" s="343">
        <v>107</v>
      </c>
      <c r="N19" s="98" t="s">
        <v>86</v>
      </c>
      <c r="O19" s="93">
        <v>1025000000</v>
      </c>
      <c r="P19" s="93">
        <v>0</v>
      </c>
      <c r="Q19" s="93">
        <v>0</v>
      </c>
      <c r="R19" s="93">
        <v>0</v>
      </c>
      <c r="S19" s="93">
        <v>0</v>
      </c>
      <c r="T19" s="94">
        <f t="shared" si="25"/>
        <v>0</v>
      </c>
      <c r="U19" s="94">
        <f t="shared" si="8"/>
        <v>1025000000</v>
      </c>
      <c r="V19" s="93"/>
      <c r="W19" s="94">
        <f t="shared" si="27"/>
        <v>1025000000</v>
      </c>
      <c r="X19" s="93">
        <v>1557546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4">
        <f t="shared" si="28"/>
        <v>1557546</v>
      </c>
      <c r="AK19" s="95">
        <f t="shared" si="10"/>
        <v>0.0015195570731707318</v>
      </c>
      <c r="AL19" s="94">
        <f t="shared" si="29"/>
        <v>1023442454</v>
      </c>
      <c r="AM19" s="93">
        <v>1557546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4">
        <f t="shared" si="3"/>
        <v>1557546</v>
      </c>
      <c r="AZ19" s="95">
        <f t="shared" si="4"/>
        <v>1</v>
      </c>
      <c r="BA19" s="94">
        <f t="shared" si="26"/>
        <v>0</v>
      </c>
      <c r="BB19" s="93">
        <f t="shared" si="30"/>
        <v>1557546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4">
        <f t="shared" si="31"/>
        <v>1557546</v>
      </c>
      <c r="BO19" s="95">
        <f t="shared" si="13"/>
        <v>1</v>
      </c>
      <c r="BP19" s="96">
        <f t="shared" si="32"/>
        <v>0</v>
      </c>
      <c r="BR19" s="336">
        <f>VLOOKUP(M19,'[2]EJEGAST ENERO'!$D$2:$N$136,11,0)</f>
        <v>1025000000</v>
      </c>
      <c r="BS19" s="363">
        <f t="shared" si="33"/>
        <v>0</v>
      </c>
      <c r="BT19" s="336"/>
      <c r="BU19" s="336"/>
    </row>
    <row r="20" spans="1:73" ht="12.75">
      <c r="A20" s="89" t="s">
        <v>64</v>
      </c>
      <c r="B20" s="90" t="s">
        <v>69</v>
      </c>
      <c r="C20" s="90" t="s">
        <v>69</v>
      </c>
      <c r="D20" s="90" t="s">
        <v>72</v>
      </c>
      <c r="E20" s="97" t="s">
        <v>87</v>
      </c>
      <c r="F20" s="90" t="s">
        <v>66</v>
      </c>
      <c r="G20" s="90" t="s">
        <v>67</v>
      </c>
      <c r="H20" s="90" t="s">
        <v>66</v>
      </c>
      <c r="I20" s="90"/>
      <c r="J20" s="90"/>
      <c r="K20" s="91">
        <v>50</v>
      </c>
      <c r="L20" s="91"/>
      <c r="M20" s="343">
        <v>108</v>
      </c>
      <c r="N20" s="98" t="s">
        <v>88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4">
        <f t="shared" si="25"/>
        <v>0</v>
      </c>
      <c r="U20" s="94">
        <f t="shared" si="8"/>
        <v>0</v>
      </c>
      <c r="V20" s="93"/>
      <c r="W20" s="94">
        <f t="shared" si="27"/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4">
        <f t="shared" si="28"/>
        <v>0</v>
      </c>
      <c r="AK20" s="95">
        <f t="shared" si="10"/>
        <v>0</v>
      </c>
      <c r="AL20" s="94">
        <f t="shared" si="29"/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4">
        <f t="shared" si="3"/>
        <v>0</v>
      </c>
      <c r="AZ20" s="95">
        <f t="shared" si="4"/>
        <v>0</v>
      </c>
      <c r="BA20" s="94">
        <f t="shared" si="26"/>
        <v>0</v>
      </c>
      <c r="BB20" s="93">
        <f t="shared" si="30"/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  <c r="BN20" s="94">
        <f t="shared" si="31"/>
        <v>0</v>
      </c>
      <c r="BO20" s="95">
        <f t="shared" si="13"/>
        <v>0</v>
      </c>
      <c r="BP20" s="96">
        <f t="shared" si="32"/>
        <v>0</v>
      </c>
      <c r="BR20" s="336">
        <v>0</v>
      </c>
      <c r="BS20" s="363">
        <f t="shared" si="33"/>
        <v>0</v>
      </c>
      <c r="BT20" s="336"/>
      <c r="BU20" s="336"/>
    </row>
    <row r="21" spans="1:73" ht="12.75">
      <c r="A21" s="89" t="s">
        <v>64</v>
      </c>
      <c r="B21" s="90" t="s">
        <v>69</v>
      </c>
      <c r="C21" s="90" t="s">
        <v>69</v>
      </c>
      <c r="D21" s="90" t="s">
        <v>72</v>
      </c>
      <c r="E21" s="97" t="s">
        <v>89</v>
      </c>
      <c r="F21" s="90" t="s">
        <v>66</v>
      </c>
      <c r="G21" s="90" t="s">
        <v>67</v>
      </c>
      <c r="H21" s="90" t="s">
        <v>66</v>
      </c>
      <c r="I21" s="90"/>
      <c r="J21" s="90"/>
      <c r="K21" s="91">
        <v>51</v>
      </c>
      <c r="L21" s="91"/>
      <c r="M21" s="343">
        <v>109</v>
      </c>
      <c r="N21" s="92" t="s">
        <v>90</v>
      </c>
      <c r="O21" s="93">
        <v>956000000</v>
      </c>
      <c r="P21" s="93">
        <v>0</v>
      </c>
      <c r="Q21" s="93">
        <v>0</v>
      </c>
      <c r="R21" s="93">
        <v>0</v>
      </c>
      <c r="S21" s="93">
        <v>0</v>
      </c>
      <c r="T21" s="94">
        <f t="shared" si="25"/>
        <v>0</v>
      </c>
      <c r="U21" s="94">
        <f t="shared" si="8"/>
        <v>956000000</v>
      </c>
      <c r="V21" s="93"/>
      <c r="W21" s="94">
        <f t="shared" si="27"/>
        <v>956000000</v>
      </c>
      <c r="X21" s="93">
        <v>12569190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4">
        <f t="shared" si="28"/>
        <v>12569190</v>
      </c>
      <c r="AK21" s="95">
        <f t="shared" si="10"/>
        <v>0.013147688284518828</v>
      </c>
      <c r="AL21" s="94">
        <f t="shared" si="29"/>
        <v>943430810</v>
      </c>
      <c r="AM21" s="93">
        <v>12569190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4">
        <f t="shared" si="3"/>
        <v>12569190</v>
      </c>
      <c r="AZ21" s="95">
        <f t="shared" si="4"/>
        <v>1</v>
      </c>
      <c r="BA21" s="94">
        <f t="shared" si="26"/>
        <v>0</v>
      </c>
      <c r="BB21" s="93">
        <f t="shared" si="30"/>
        <v>12569190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4">
        <f t="shared" si="31"/>
        <v>12569190</v>
      </c>
      <c r="BO21" s="95">
        <f t="shared" si="13"/>
        <v>1</v>
      </c>
      <c r="BP21" s="96">
        <f t="shared" si="32"/>
        <v>0</v>
      </c>
      <c r="BR21" s="336">
        <f>VLOOKUP(M21,'[2]EJEGAST ENERO'!$D$2:$N$136,11,0)</f>
        <v>956000000</v>
      </c>
      <c r="BS21" s="363">
        <f t="shared" si="33"/>
        <v>0</v>
      </c>
      <c r="BT21" s="336"/>
      <c r="BU21" s="336"/>
    </row>
    <row r="22" spans="1:73" ht="12.75">
      <c r="A22" s="89" t="s">
        <v>64</v>
      </c>
      <c r="B22" s="90" t="s">
        <v>69</v>
      </c>
      <c r="C22" s="90" t="s">
        <v>69</v>
      </c>
      <c r="D22" s="90" t="s">
        <v>72</v>
      </c>
      <c r="E22" s="97" t="s">
        <v>91</v>
      </c>
      <c r="F22" s="90" t="s">
        <v>66</v>
      </c>
      <c r="G22" s="90" t="s">
        <v>67</v>
      </c>
      <c r="H22" s="90" t="s">
        <v>66</v>
      </c>
      <c r="I22" s="90"/>
      <c r="J22" s="90"/>
      <c r="K22" s="91">
        <v>52</v>
      </c>
      <c r="L22" s="91"/>
      <c r="M22" s="343">
        <v>110</v>
      </c>
      <c r="N22" s="92" t="s">
        <v>92</v>
      </c>
      <c r="O22" s="93">
        <v>433000000</v>
      </c>
      <c r="P22" s="93">
        <v>0</v>
      </c>
      <c r="Q22" s="93">
        <v>0</v>
      </c>
      <c r="R22" s="93">
        <v>0</v>
      </c>
      <c r="S22" s="93">
        <v>0</v>
      </c>
      <c r="T22" s="94">
        <f t="shared" si="25"/>
        <v>0</v>
      </c>
      <c r="U22" s="94">
        <f t="shared" si="8"/>
        <v>433000000</v>
      </c>
      <c r="V22" s="93"/>
      <c r="W22" s="94">
        <f t="shared" si="27"/>
        <v>433000000</v>
      </c>
      <c r="X22" s="93">
        <v>9256390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4">
        <f t="shared" si="28"/>
        <v>9256390</v>
      </c>
      <c r="AK22" s="95">
        <f t="shared" si="10"/>
        <v>0.021377344110854502</v>
      </c>
      <c r="AL22" s="94">
        <f t="shared" si="29"/>
        <v>423743610</v>
      </c>
      <c r="AM22" s="93">
        <v>9256390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4">
        <f t="shared" si="3"/>
        <v>9256390</v>
      </c>
      <c r="AZ22" s="95">
        <f t="shared" si="4"/>
        <v>1</v>
      </c>
      <c r="BA22" s="94">
        <f t="shared" si="26"/>
        <v>0</v>
      </c>
      <c r="BB22" s="93">
        <f t="shared" si="30"/>
        <v>9256390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4">
        <f t="shared" si="31"/>
        <v>9256390</v>
      </c>
      <c r="BO22" s="95">
        <f t="shared" si="13"/>
        <v>1</v>
      </c>
      <c r="BP22" s="96">
        <f t="shared" si="32"/>
        <v>0</v>
      </c>
      <c r="BR22" s="336">
        <f>VLOOKUP(M22,'[2]EJEGAST ENERO'!$D$2:$N$136,11,0)</f>
        <v>433000000</v>
      </c>
      <c r="BS22" s="363">
        <f t="shared" si="33"/>
        <v>0</v>
      </c>
      <c r="BT22" s="336"/>
      <c r="BU22" s="336"/>
    </row>
    <row r="23" spans="1:73" ht="12.75">
      <c r="A23" s="89" t="s">
        <v>64</v>
      </c>
      <c r="B23" s="90" t="s">
        <v>69</v>
      </c>
      <c r="C23" s="90" t="s">
        <v>69</v>
      </c>
      <c r="D23" s="90" t="s">
        <v>72</v>
      </c>
      <c r="E23" s="97" t="s">
        <v>93</v>
      </c>
      <c r="F23" s="90" t="s">
        <v>66</v>
      </c>
      <c r="G23" s="90" t="s">
        <v>67</v>
      </c>
      <c r="H23" s="90" t="s">
        <v>66</v>
      </c>
      <c r="I23" s="90"/>
      <c r="J23" s="90"/>
      <c r="K23" s="91">
        <v>53</v>
      </c>
      <c r="L23" s="91"/>
      <c r="M23" s="343">
        <v>111</v>
      </c>
      <c r="N23" s="92" t="s">
        <v>94</v>
      </c>
      <c r="O23" s="93">
        <v>1342000000</v>
      </c>
      <c r="P23" s="93">
        <v>0</v>
      </c>
      <c r="Q23" s="93">
        <v>0</v>
      </c>
      <c r="R23" s="93">
        <v>0</v>
      </c>
      <c r="S23" s="93">
        <v>0</v>
      </c>
      <c r="T23" s="94">
        <f t="shared" si="25"/>
        <v>0</v>
      </c>
      <c r="U23" s="94">
        <f t="shared" si="8"/>
        <v>1342000000</v>
      </c>
      <c r="V23" s="93"/>
      <c r="W23" s="94">
        <f t="shared" si="27"/>
        <v>1342000000</v>
      </c>
      <c r="X23" s="93">
        <v>68057271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4">
        <f t="shared" si="28"/>
        <v>68057271</v>
      </c>
      <c r="AK23" s="95">
        <f t="shared" si="10"/>
        <v>0.050713316691505216</v>
      </c>
      <c r="AL23" s="94">
        <f t="shared" si="29"/>
        <v>1273942729</v>
      </c>
      <c r="AM23" s="93">
        <v>68057271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4">
        <f t="shared" si="3"/>
        <v>68057271</v>
      </c>
      <c r="AZ23" s="95">
        <f t="shared" si="4"/>
        <v>1</v>
      </c>
      <c r="BA23" s="94">
        <f t="shared" si="26"/>
        <v>0</v>
      </c>
      <c r="BB23" s="93">
        <f t="shared" si="30"/>
        <v>68057271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4">
        <f t="shared" si="31"/>
        <v>68057271</v>
      </c>
      <c r="BO23" s="95">
        <f t="shared" si="13"/>
        <v>1</v>
      </c>
      <c r="BP23" s="96">
        <f t="shared" si="32"/>
        <v>0</v>
      </c>
      <c r="BR23" s="336">
        <f>VLOOKUP(M23,'[2]EJEGAST ENERO'!$D$2:$N$136,11,0)</f>
        <v>1342000000</v>
      </c>
      <c r="BS23" s="363">
        <f t="shared" si="33"/>
        <v>0</v>
      </c>
      <c r="BT23" s="336"/>
      <c r="BU23" s="336"/>
    </row>
    <row r="24" spans="1:73" ht="12.75">
      <c r="A24" s="89" t="s">
        <v>64</v>
      </c>
      <c r="B24" s="90" t="s">
        <v>69</v>
      </c>
      <c r="C24" s="90" t="s">
        <v>69</v>
      </c>
      <c r="D24" s="90" t="s">
        <v>72</v>
      </c>
      <c r="E24" s="97" t="s">
        <v>95</v>
      </c>
      <c r="F24" s="90" t="s">
        <v>66</v>
      </c>
      <c r="G24" s="90" t="s">
        <v>67</v>
      </c>
      <c r="H24" s="90" t="s">
        <v>66</v>
      </c>
      <c r="I24" s="90"/>
      <c r="J24" s="90"/>
      <c r="K24" s="91">
        <v>54</v>
      </c>
      <c r="L24" s="91"/>
      <c r="M24" s="343">
        <v>112</v>
      </c>
      <c r="N24" s="92" t="s">
        <v>96</v>
      </c>
      <c r="O24" s="93">
        <v>342000000</v>
      </c>
      <c r="P24" s="93">
        <v>0</v>
      </c>
      <c r="Q24" s="93">
        <v>0</v>
      </c>
      <c r="R24" s="93">
        <v>0</v>
      </c>
      <c r="S24" s="93">
        <v>0</v>
      </c>
      <c r="T24" s="94">
        <f t="shared" si="25"/>
        <v>0</v>
      </c>
      <c r="U24" s="94">
        <f t="shared" si="8"/>
        <v>342000000</v>
      </c>
      <c r="V24" s="93"/>
      <c r="W24" s="94">
        <f t="shared" si="27"/>
        <v>342000000</v>
      </c>
      <c r="X24" s="93">
        <v>16827088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4">
        <f t="shared" si="28"/>
        <v>16827088</v>
      </c>
      <c r="AK24" s="95">
        <f t="shared" si="10"/>
        <v>0.049202011695906434</v>
      </c>
      <c r="AL24" s="94">
        <f t="shared" si="29"/>
        <v>325172912</v>
      </c>
      <c r="AM24" s="93">
        <v>16827088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4">
        <f t="shared" si="3"/>
        <v>16827088</v>
      </c>
      <c r="AZ24" s="95">
        <f t="shared" si="4"/>
        <v>1</v>
      </c>
      <c r="BA24" s="94">
        <f t="shared" si="26"/>
        <v>0</v>
      </c>
      <c r="BB24" s="93">
        <f t="shared" si="30"/>
        <v>16827088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4">
        <f t="shared" si="31"/>
        <v>16827088</v>
      </c>
      <c r="BO24" s="95">
        <f t="shared" si="13"/>
        <v>1</v>
      </c>
      <c r="BP24" s="96">
        <f t="shared" si="32"/>
        <v>0</v>
      </c>
      <c r="BR24" s="336">
        <f>VLOOKUP(M24,'[2]EJEGAST ENERO'!$D$2:$N$136,11,0)</f>
        <v>342000000</v>
      </c>
      <c r="BS24" s="363">
        <f t="shared" si="33"/>
        <v>0</v>
      </c>
      <c r="BT24" s="336"/>
      <c r="BU24" s="336"/>
    </row>
    <row r="25" spans="1:73" ht="12.75">
      <c r="A25" s="89" t="s">
        <v>64</v>
      </c>
      <c r="B25" s="90" t="s">
        <v>69</v>
      </c>
      <c r="C25" s="90" t="s">
        <v>69</v>
      </c>
      <c r="D25" s="90" t="s">
        <v>72</v>
      </c>
      <c r="E25" s="97" t="s">
        <v>97</v>
      </c>
      <c r="F25" s="90" t="s">
        <v>66</v>
      </c>
      <c r="G25" s="90" t="s">
        <v>67</v>
      </c>
      <c r="H25" s="90" t="s">
        <v>66</v>
      </c>
      <c r="I25" s="90"/>
      <c r="J25" s="90"/>
      <c r="K25" s="91">
        <v>55</v>
      </c>
      <c r="L25" s="91"/>
      <c r="M25" s="343">
        <v>113</v>
      </c>
      <c r="N25" s="92" t="s">
        <v>98</v>
      </c>
      <c r="O25" s="93">
        <v>16000000</v>
      </c>
      <c r="P25" s="93">
        <v>0</v>
      </c>
      <c r="Q25" s="93">
        <v>0</v>
      </c>
      <c r="R25" s="93">
        <v>0</v>
      </c>
      <c r="S25" s="93">
        <v>0</v>
      </c>
      <c r="T25" s="94">
        <f t="shared" si="25"/>
        <v>0</v>
      </c>
      <c r="U25" s="94">
        <f t="shared" si="8"/>
        <v>16000000</v>
      </c>
      <c r="V25" s="93"/>
      <c r="W25" s="94">
        <f t="shared" si="27"/>
        <v>16000000</v>
      </c>
      <c r="X25" s="93">
        <v>772628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4">
        <f t="shared" si="28"/>
        <v>772628</v>
      </c>
      <c r="AK25" s="95">
        <f t="shared" si="10"/>
        <v>0.04828925</v>
      </c>
      <c r="AL25" s="94">
        <f t="shared" si="29"/>
        <v>15227372</v>
      </c>
      <c r="AM25" s="93">
        <v>772628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4">
        <f t="shared" si="3"/>
        <v>772628</v>
      </c>
      <c r="AZ25" s="95">
        <f t="shared" si="4"/>
        <v>1</v>
      </c>
      <c r="BA25" s="94">
        <f t="shared" si="26"/>
        <v>0</v>
      </c>
      <c r="BB25" s="93">
        <f t="shared" si="30"/>
        <v>772628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4">
        <f t="shared" si="31"/>
        <v>772628</v>
      </c>
      <c r="BO25" s="95">
        <f t="shared" si="13"/>
        <v>1</v>
      </c>
      <c r="BP25" s="96">
        <f t="shared" si="32"/>
        <v>0</v>
      </c>
      <c r="BR25" s="336">
        <f>VLOOKUP(M25,'[2]EJEGAST ENERO'!$D$2:$N$136,11,0)</f>
        <v>16000000</v>
      </c>
      <c r="BS25" s="363">
        <f t="shared" si="33"/>
        <v>0</v>
      </c>
      <c r="BT25" s="336"/>
      <c r="BU25" s="336"/>
    </row>
    <row r="26" spans="1:73" ht="12.75">
      <c r="A26" s="89" t="s">
        <v>64</v>
      </c>
      <c r="B26" s="90" t="s">
        <v>69</v>
      </c>
      <c r="C26" s="90" t="s">
        <v>69</v>
      </c>
      <c r="D26" s="90" t="s">
        <v>72</v>
      </c>
      <c r="E26" s="97" t="s">
        <v>99</v>
      </c>
      <c r="F26" s="90" t="s">
        <v>66</v>
      </c>
      <c r="G26" s="90" t="s">
        <v>67</v>
      </c>
      <c r="H26" s="90" t="s">
        <v>66</v>
      </c>
      <c r="I26" s="90"/>
      <c r="J26" s="90"/>
      <c r="K26" s="91">
        <v>56</v>
      </c>
      <c r="L26" s="91"/>
      <c r="M26" s="343">
        <v>114</v>
      </c>
      <c r="N26" s="92" t="s">
        <v>100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4">
        <f t="shared" si="25"/>
        <v>0</v>
      </c>
      <c r="U26" s="94">
        <f t="shared" si="8"/>
        <v>0</v>
      </c>
      <c r="V26" s="93"/>
      <c r="W26" s="94">
        <f t="shared" si="27"/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4">
        <f t="shared" si="28"/>
        <v>0</v>
      </c>
      <c r="AK26" s="95">
        <f t="shared" si="10"/>
        <v>0</v>
      </c>
      <c r="AL26" s="94">
        <f t="shared" si="29"/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4">
        <f t="shared" si="3"/>
        <v>0</v>
      </c>
      <c r="AZ26" s="95">
        <f t="shared" si="4"/>
        <v>0</v>
      </c>
      <c r="BA26" s="94">
        <f t="shared" si="26"/>
        <v>0</v>
      </c>
      <c r="BB26" s="93">
        <f t="shared" si="30"/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  <c r="BN26" s="94">
        <f t="shared" si="31"/>
        <v>0</v>
      </c>
      <c r="BO26" s="95">
        <f t="shared" si="13"/>
        <v>0</v>
      </c>
      <c r="BP26" s="96">
        <f t="shared" si="32"/>
        <v>0</v>
      </c>
      <c r="BR26" s="336">
        <v>0</v>
      </c>
      <c r="BS26" s="363">
        <f t="shared" si="33"/>
        <v>0</v>
      </c>
      <c r="BT26" s="336"/>
      <c r="BU26" s="336"/>
    </row>
    <row r="27" spans="1:73" ht="12.75">
      <c r="A27" s="89" t="s">
        <v>64</v>
      </c>
      <c r="B27" s="90" t="s">
        <v>69</v>
      </c>
      <c r="C27" s="90" t="s">
        <v>69</v>
      </c>
      <c r="D27" s="90" t="s">
        <v>72</v>
      </c>
      <c r="E27" s="97" t="s">
        <v>101</v>
      </c>
      <c r="F27" s="90" t="s">
        <v>66</v>
      </c>
      <c r="G27" s="90" t="s">
        <v>67</v>
      </c>
      <c r="H27" s="90" t="s">
        <v>66</v>
      </c>
      <c r="I27" s="90"/>
      <c r="J27" s="90"/>
      <c r="K27" s="91">
        <v>57</v>
      </c>
      <c r="L27" s="91"/>
      <c r="M27" s="343">
        <v>115</v>
      </c>
      <c r="N27" s="92" t="s">
        <v>102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4">
        <f t="shared" si="25"/>
        <v>0</v>
      </c>
      <c r="U27" s="94">
        <f t="shared" si="8"/>
        <v>0</v>
      </c>
      <c r="V27" s="93"/>
      <c r="W27" s="94">
        <f t="shared" si="27"/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4">
        <f t="shared" si="28"/>
        <v>0</v>
      </c>
      <c r="AK27" s="95">
        <f t="shared" si="10"/>
        <v>0</v>
      </c>
      <c r="AL27" s="94">
        <f t="shared" si="29"/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93">
        <v>0</v>
      </c>
      <c r="AY27" s="94">
        <f t="shared" si="3"/>
        <v>0</v>
      </c>
      <c r="AZ27" s="95">
        <f t="shared" si="4"/>
        <v>0</v>
      </c>
      <c r="BA27" s="94">
        <f t="shared" si="26"/>
        <v>0</v>
      </c>
      <c r="BB27" s="93">
        <f t="shared" si="30"/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3">
        <v>0</v>
      </c>
      <c r="BM27" s="93">
        <v>0</v>
      </c>
      <c r="BN27" s="94">
        <f t="shared" si="31"/>
        <v>0</v>
      </c>
      <c r="BO27" s="95">
        <f t="shared" si="13"/>
        <v>0</v>
      </c>
      <c r="BP27" s="96">
        <f t="shared" si="32"/>
        <v>0</v>
      </c>
      <c r="BR27" s="336">
        <v>0</v>
      </c>
      <c r="BS27" s="363">
        <f t="shared" si="33"/>
        <v>0</v>
      </c>
      <c r="BT27" s="336"/>
      <c r="BU27" s="336"/>
    </row>
    <row r="28" spans="1:73" ht="12.75">
      <c r="A28" s="89" t="s">
        <v>64</v>
      </c>
      <c r="B28" s="90" t="s">
        <v>69</v>
      </c>
      <c r="C28" s="90" t="s">
        <v>69</v>
      </c>
      <c r="D28" s="90" t="s">
        <v>72</v>
      </c>
      <c r="E28" s="97" t="s">
        <v>103</v>
      </c>
      <c r="F28" s="90" t="s">
        <v>66</v>
      </c>
      <c r="G28" s="90" t="s">
        <v>67</v>
      </c>
      <c r="H28" s="90" t="s">
        <v>66</v>
      </c>
      <c r="I28" s="90"/>
      <c r="J28" s="90"/>
      <c r="K28" s="91">
        <v>58</v>
      </c>
      <c r="L28" s="91"/>
      <c r="M28" s="343">
        <v>116</v>
      </c>
      <c r="N28" s="98" t="s">
        <v>104</v>
      </c>
      <c r="O28" s="93">
        <v>51698000</v>
      </c>
      <c r="P28" s="93">
        <v>0</v>
      </c>
      <c r="Q28" s="93">
        <v>0</v>
      </c>
      <c r="R28" s="93">
        <v>0</v>
      </c>
      <c r="S28" s="93">
        <v>0</v>
      </c>
      <c r="T28" s="94">
        <f t="shared" si="25"/>
        <v>0</v>
      </c>
      <c r="U28" s="94">
        <f t="shared" si="8"/>
        <v>51698000</v>
      </c>
      <c r="V28" s="93"/>
      <c r="W28" s="94">
        <f t="shared" si="27"/>
        <v>51698000</v>
      </c>
      <c r="X28" s="93">
        <v>11496314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4">
        <f t="shared" si="28"/>
        <v>11496314</v>
      </c>
      <c r="AK28" s="95">
        <f t="shared" si="10"/>
        <v>0.22237444388564354</v>
      </c>
      <c r="AL28" s="94">
        <f t="shared" si="29"/>
        <v>40201686</v>
      </c>
      <c r="AM28" s="93">
        <v>11496314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4">
        <f t="shared" si="3"/>
        <v>11496314</v>
      </c>
      <c r="AZ28" s="95">
        <f t="shared" si="4"/>
        <v>1</v>
      </c>
      <c r="BA28" s="94">
        <f t="shared" si="26"/>
        <v>0</v>
      </c>
      <c r="BB28" s="93">
        <f t="shared" si="30"/>
        <v>11496314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  <c r="BN28" s="94">
        <f t="shared" si="31"/>
        <v>11496314</v>
      </c>
      <c r="BO28" s="95">
        <f t="shared" si="13"/>
        <v>1</v>
      </c>
      <c r="BP28" s="96">
        <f t="shared" si="32"/>
        <v>0</v>
      </c>
      <c r="BR28" s="336">
        <f>VLOOKUP(M28,'[2]EJEGAST ENERO'!$D$2:$N$136,11,0)</f>
        <v>51698000</v>
      </c>
      <c r="BS28" s="363">
        <f t="shared" si="33"/>
        <v>0</v>
      </c>
      <c r="BT28" s="336"/>
      <c r="BU28" s="336"/>
    </row>
    <row r="29" spans="1:73" ht="12.75">
      <c r="A29" s="89" t="s">
        <v>64</v>
      </c>
      <c r="B29" s="90" t="s">
        <v>69</v>
      </c>
      <c r="C29" s="90" t="s">
        <v>69</v>
      </c>
      <c r="D29" s="90" t="s">
        <v>72</v>
      </c>
      <c r="E29" s="97" t="s">
        <v>105</v>
      </c>
      <c r="F29" s="90" t="s">
        <v>66</v>
      </c>
      <c r="G29" s="90" t="s">
        <v>67</v>
      </c>
      <c r="H29" s="90" t="s">
        <v>66</v>
      </c>
      <c r="I29" s="90"/>
      <c r="J29" s="90"/>
      <c r="K29" s="91">
        <v>59</v>
      </c>
      <c r="L29" s="91"/>
      <c r="M29" s="343">
        <v>117</v>
      </c>
      <c r="N29" s="98" t="s">
        <v>106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4">
        <f t="shared" si="25"/>
        <v>0</v>
      </c>
      <c r="U29" s="94">
        <f t="shared" si="8"/>
        <v>0</v>
      </c>
      <c r="V29" s="93"/>
      <c r="W29" s="94">
        <f t="shared" si="27"/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4">
        <f t="shared" si="28"/>
        <v>0</v>
      </c>
      <c r="AK29" s="95">
        <f t="shared" si="10"/>
        <v>0</v>
      </c>
      <c r="AL29" s="94">
        <f t="shared" si="29"/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93">
        <v>0</v>
      </c>
      <c r="AY29" s="94">
        <f t="shared" si="3"/>
        <v>0</v>
      </c>
      <c r="AZ29" s="95">
        <f t="shared" si="4"/>
        <v>0</v>
      </c>
      <c r="BA29" s="94">
        <f t="shared" si="26"/>
        <v>0</v>
      </c>
      <c r="BB29" s="93">
        <f t="shared" si="30"/>
        <v>0</v>
      </c>
      <c r="BC29" s="93">
        <v>0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  <c r="BN29" s="94">
        <f t="shared" si="31"/>
        <v>0</v>
      </c>
      <c r="BO29" s="95">
        <f t="shared" si="13"/>
        <v>0</v>
      </c>
      <c r="BP29" s="96">
        <f t="shared" si="32"/>
        <v>0</v>
      </c>
      <c r="BR29" s="336">
        <v>0</v>
      </c>
      <c r="BS29" s="363">
        <f t="shared" si="33"/>
        <v>0</v>
      </c>
      <c r="BT29" s="336"/>
      <c r="BU29" s="336"/>
    </row>
    <row r="30" spans="1:73" ht="12.75">
      <c r="A30" s="89" t="s">
        <v>64</v>
      </c>
      <c r="B30" s="90" t="s">
        <v>69</v>
      </c>
      <c r="C30" s="90" t="s">
        <v>69</v>
      </c>
      <c r="D30" s="90" t="s">
        <v>72</v>
      </c>
      <c r="E30" s="97" t="s">
        <v>107</v>
      </c>
      <c r="F30" s="90" t="s">
        <v>66</v>
      </c>
      <c r="G30" s="90" t="s">
        <v>67</v>
      </c>
      <c r="H30" s="90" t="s">
        <v>66</v>
      </c>
      <c r="I30" s="90"/>
      <c r="J30" s="90"/>
      <c r="K30" s="91">
        <v>60</v>
      </c>
      <c r="L30" s="91"/>
      <c r="M30" s="343">
        <v>118</v>
      </c>
      <c r="N30" s="98" t="s">
        <v>108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4">
        <f t="shared" si="25"/>
        <v>0</v>
      </c>
      <c r="U30" s="94">
        <f t="shared" si="8"/>
        <v>0</v>
      </c>
      <c r="V30" s="93"/>
      <c r="W30" s="94">
        <f t="shared" si="27"/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4">
        <f t="shared" si="28"/>
        <v>0</v>
      </c>
      <c r="AK30" s="95">
        <f t="shared" si="10"/>
        <v>0</v>
      </c>
      <c r="AL30" s="94">
        <f t="shared" si="29"/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4">
        <f t="shared" si="3"/>
        <v>0</v>
      </c>
      <c r="AZ30" s="95">
        <f t="shared" si="4"/>
        <v>0</v>
      </c>
      <c r="BA30" s="94">
        <f t="shared" si="26"/>
        <v>0</v>
      </c>
      <c r="BB30" s="93">
        <f>+AM30</f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4">
        <f t="shared" si="31"/>
        <v>0</v>
      </c>
      <c r="BO30" s="95">
        <f t="shared" si="13"/>
        <v>0</v>
      </c>
      <c r="BP30" s="96">
        <f t="shared" si="32"/>
        <v>0</v>
      </c>
      <c r="BR30" s="336">
        <v>0</v>
      </c>
      <c r="BS30" s="363">
        <f t="shared" si="33"/>
        <v>0</v>
      </c>
      <c r="BT30" s="336"/>
      <c r="BU30" s="336"/>
    </row>
    <row r="31" spans="1:76" s="103" customFormat="1" ht="12.75">
      <c r="A31" s="81" t="s">
        <v>64</v>
      </c>
      <c r="B31" s="82" t="s">
        <v>69</v>
      </c>
      <c r="C31" s="82" t="s">
        <v>69</v>
      </c>
      <c r="D31" s="82" t="s">
        <v>72</v>
      </c>
      <c r="E31" s="100" t="s">
        <v>109</v>
      </c>
      <c r="F31" s="82" t="s">
        <v>66</v>
      </c>
      <c r="G31" s="82" t="s">
        <v>67</v>
      </c>
      <c r="H31" s="82" t="s">
        <v>66</v>
      </c>
      <c r="I31" s="82"/>
      <c r="J31" s="82"/>
      <c r="K31" s="101"/>
      <c r="L31" s="101"/>
      <c r="M31" s="343"/>
      <c r="N31" s="102" t="s">
        <v>110</v>
      </c>
      <c r="O31" s="84">
        <f>+O32+O33+O34</f>
        <v>57000000</v>
      </c>
      <c r="P31" s="84">
        <f>+P32+P33+P34</f>
        <v>0</v>
      </c>
      <c r="Q31" s="84">
        <f>+Q32+Q33+Q34</f>
        <v>0</v>
      </c>
      <c r="R31" s="84">
        <f aca="true" t="shared" si="34" ref="R31:AX31">+R32+R33+R34</f>
        <v>0</v>
      </c>
      <c r="S31" s="84">
        <f t="shared" si="34"/>
        <v>0</v>
      </c>
      <c r="T31" s="84">
        <f t="shared" si="34"/>
        <v>0</v>
      </c>
      <c r="U31" s="84">
        <f t="shared" si="8"/>
        <v>57000000</v>
      </c>
      <c r="V31" s="84">
        <f t="shared" si="34"/>
        <v>0</v>
      </c>
      <c r="W31" s="84">
        <f>+W32+W33+W34</f>
        <v>57000000</v>
      </c>
      <c r="X31" s="84">
        <f t="shared" si="34"/>
        <v>0</v>
      </c>
      <c r="Y31" s="84">
        <f t="shared" si="34"/>
        <v>0</v>
      </c>
      <c r="Z31" s="84">
        <f t="shared" si="34"/>
        <v>0</v>
      </c>
      <c r="AA31" s="84">
        <f t="shared" si="34"/>
        <v>0</v>
      </c>
      <c r="AB31" s="84">
        <f t="shared" si="34"/>
        <v>0</v>
      </c>
      <c r="AC31" s="84">
        <f t="shared" si="34"/>
        <v>0</v>
      </c>
      <c r="AD31" s="84">
        <f t="shared" si="34"/>
        <v>0</v>
      </c>
      <c r="AE31" s="86">
        <f t="shared" si="34"/>
        <v>0</v>
      </c>
      <c r="AF31" s="86">
        <f t="shared" si="34"/>
        <v>0</v>
      </c>
      <c r="AG31" s="85">
        <f t="shared" si="34"/>
        <v>0</v>
      </c>
      <c r="AH31" s="85">
        <f t="shared" si="34"/>
        <v>0</v>
      </c>
      <c r="AI31" s="84">
        <f t="shared" si="34"/>
        <v>0</v>
      </c>
      <c r="AJ31" s="84">
        <f t="shared" si="28"/>
        <v>0</v>
      </c>
      <c r="AK31" s="87">
        <f t="shared" si="10"/>
        <v>0</v>
      </c>
      <c r="AL31" s="84">
        <f>+AL32+AL33+AL34</f>
        <v>57000000</v>
      </c>
      <c r="AM31" s="84">
        <f t="shared" si="34"/>
        <v>0</v>
      </c>
      <c r="AN31" s="84">
        <f t="shared" si="34"/>
        <v>0</v>
      </c>
      <c r="AO31" s="84">
        <f t="shared" si="34"/>
        <v>0</v>
      </c>
      <c r="AP31" s="84">
        <f t="shared" si="34"/>
        <v>0</v>
      </c>
      <c r="AQ31" s="84">
        <f t="shared" si="34"/>
        <v>0</v>
      </c>
      <c r="AR31" s="84">
        <f t="shared" si="34"/>
        <v>0</v>
      </c>
      <c r="AS31" s="84">
        <f t="shared" si="34"/>
        <v>0</v>
      </c>
      <c r="AT31" s="86">
        <f t="shared" si="34"/>
        <v>0</v>
      </c>
      <c r="AU31" s="86">
        <f t="shared" si="34"/>
        <v>0</v>
      </c>
      <c r="AV31" s="85">
        <f t="shared" si="34"/>
        <v>0</v>
      </c>
      <c r="AW31" s="84">
        <f t="shared" si="34"/>
        <v>0</v>
      </c>
      <c r="AX31" s="84">
        <f t="shared" si="34"/>
        <v>0</v>
      </c>
      <c r="AY31" s="84">
        <f t="shared" si="3"/>
        <v>0</v>
      </c>
      <c r="AZ31" s="87">
        <f t="shared" si="4"/>
        <v>0</v>
      </c>
      <c r="BA31" s="84">
        <f>+BA32+BA33+BA34</f>
        <v>0</v>
      </c>
      <c r="BB31" s="84">
        <f aca="true" t="shared" si="35" ref="BB31:BM31">+BB32+BB33+BB34</f>
        <v>0</v>
      </c>
      <c r="BC31" s="84">
        <f t="shared" si="35"/>
        <v>0</v>
      </c>
      <c r="BD31" s="84">
        <f t="shared" si="35"/>
        <v>0</v>
      </c>
      <c r="BE31" s="84">
        <f t="shared" si="35"/>
        <v>0</v>
      </c>
      <c r="BF31" s="84">
        <f t="shared" si="35"/>
        <v>0</v>
      </c>
      <c r="BG31" s="84">
        <f t="shared" si="35"/>
        <v>0</v>
      </c>
      <c r="BH31" s="84">
        <f t="shared" si="35"/>
        <v>0</v>
      </c>
      <c r="BI31" s="86">
        <f t="shared" si="35"/>
        <v>0</v>
      </c>
      <c r="BJ31" s="86">
        <f t="shared" si="35"/>
        <v>0</v>
      </c>
      <c r="BK31" s="85">
        <f t="shared" si="35"/>
        <v>0</v>
      </c>
      <c r="BL31" s="84">
        <f t="shared" si="35"/>
        <v>0</v>
      </c>
      <c r="BM31" s="84">
        <f t="shared" si="35"/>
        <v>0</v>
      </c>
      <c r="BN31" s="84">
        <f t="shared" si="31"/>
        <v>0</v>
      </c>
      <c r="BO31" s="87">
        <f t="shared" si="13"/>
        <v>0</v>
      </c>
      <c r="BP31" s="88">
        <f>+BP32+BP33+BP34</f>
        <v>0</v>
      </c>
      <c r="BR31" s="336"/>
      <c r="BS31" s="363"/>
      <c r="BT31" s="336"/>
      <c r="BU31" s="336"/>
      <c r="BV31" s="338"/>
      <c r="BW31" s="338"/>
      <c r="BX31" s="338"/>
    </row>
    <row r="32" spans="1:76" s="103" customFormat="1" ht="12.75">
      <c r="A32" s="89" t="s">
        <v>64</v>
      </c>
      <c r="B32" s="90" t="s">
        <v>69</v>
      </c>
      <c r="C32" s="90" t="s">
        <v>69</v>
      </c>
      <c r="D32" s="90" t="s">
        <v>72</v>
      </c>
      <c r="E32" s="104" t="s">
        <v>109</v>
      </c>
      <c r="F32" s="105" t="s">
        <v>72</v>
      </c>
      <c r="G32" s="106" t="s">
        <v>67</v>
      </c>
      <c r="H32" s="90" t="s">
        <v>66</v>
      </c>
      <c r="I32" s="90"/>
      <c r="J32" s="90"/>
      <c r="K32" s="91">
        <v>61</v>
      </c>
      <c r="L32" s="91"/>
      <c r="M32" s="343">
        <v>119</v>
      </c>
      <c r="N32" s="98" t="s">
        <v>111</v>
      </c>
      <c r="O32" s="93">
        <v>30000000</v>
      </c>
      <c r="P32" s="93">
        <v>0</v>
      </c>
      <c r="Q32" s="93">
        <v>0</v>
      </c>
      <c r="R32" s="93">
        <v>0</v>
      </c>
      <c r="S32" s="93">
        <v>0</v>
      </c>
      <c r="T32" s="94">
        <f>-P32+Q32-R32+S32</f>
        <v>0</v>
      </c>
      <c r="U32" s="94">
        <f t="shared" si="8"/>
        <v>30000000</v>
      </c>
      <c r="V32" s="93"/>
      <c r="W32" s="94">
        <f t="shared" si="27"/>
        <v>30000000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4">
        <f t="shared" si="28"/>
        <v>0</v>
      </c>
      <c r="AK32" s="95">
        <f t="shared" si="10"/>
        <v>0</v>
      </c>
      <c r="AL32" s="94">
        <f t="shared" si="29"/>
        <v>30000000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0</v>
      </c>
      <c r="AX32" s="93">
        <v>0</v>
      </c>
      <c r="AY32" s="94">
        <f t="shared" si="3"/>
        <v>0</v>
      </c>
      <c r="AZ32" s="95">
        <f t="shared" si="4"/>
        <v>0</v>
      </c>
      <c r="BA32" s="94">
        <f aca="true" t="shared" si="36" ref="BA32:BA38">AJ32-AY32</f>
        <v>0</v>
      </c>
      <c r="BB32" s="93">
        <f aca="true" t="shared" si="37" ref="BB32:BB43">+AM32</f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  <c r="BN32" s="94">
        <f t="shared" si="31"/>
        <v>0</v>
      </c>
      <c r="BO32" s="95">
        <f t="shared" si="13"/>
        <v>0</v>
      </c>
      <c r="BP32" s="96">
        <f aca="true" t="shared" si="38" ref="BP32:BP38">AY32-BN32</f>
        <v>0</v>
      </c>
      <c r="BR32" s="336">
        <f>VLOOKUP(M32,'[2]EJEGAST ENERO'!$D$2:$N$136,11,0)</f>
        <v>30000000</v>
      </c>
      <c r="BS32" s="363">
        <f>+W32-BR32</f>
        <v>0</v>
      </c>
      <c r="BT32" s="336"/>
      <c r="BU32" s="336"/>
      <c r="BV32" s="338"/>
      <c r="BW32" s="338"/>
      <c r="BX32" s="338"/>
    </row>
    <row r="33" spans="1:76" s="103" customFormat="1" ht="12.75">
      <c r="A33" s="89" t="s">
        <v>64</v>
      </c>
      <c r="B33" s="90" t="s">
        <v>69</v>
      </c>
      <c r="C33" s="90" t="s">
        <v>69</v>
      </c>
      <c r="D33" s="90" t="s">
        <v>72</v>
      </c>
      <c r="E33" s="104" t="s">
        <v>109</v>
      </c>
      <c r="F33" s="105" t="s">
        <v>75</v>
      </c>
      <c r="G33" s="106" t="s">
        <v>67</v>
      </c>
      <c r="H33" s="90" t="s">
        <v>66</v>
      </c>
      <c r="I33" s="90"/>
      <c r="J33" s="90"/>
      <c r="K33" s="91">
        <v>62</v>
      </c>
      <c r="L33" s="91"/>
      <c r="M33" s="343"/>
      <c r="N33" s="98" t="s">
        <v>112</v>
      </c>
      <c r="O33" s="93">
        <v>0</v>
      </c>
      <c r="P33" s="93">
        <v>0</v>
      </c>
      <c r="Q33" s="93">
        <v>0</v>
      </c>
      <c r="R33" s="93"/>
      <c r="S33" s="93"/>
      <c r="T33" s="94">
        <f t="shared" si="25"/>
        <v>0</v>
      </c>
      <c r="U33" s="94">
        <f t="shared" si="8"/>
        <v>0</v>
      </c>
      <c r="V33" s="93"/>
      <c r="W33" s="94">
        <f t="shared" si="27"/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4">
        <f t="shared" si="28"/>
        <v>0</v>
      </c>
      <c r="AK33" s="95">
        <f t="shared" si="10"/>
        <v>0</v>
      </c>
      <c r="AL33" s="94">
        <f t="shared" si="29"/>
        <v>0</v>
      </c>
      <c r="AM33" s="93">
        <v>0</v>
      </c>
      <c r="AN33" s="93"/>
      <c r="AO33" s="93"/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/>
      <c r="AY33" s="94">
        <f t="shared" si="3"/>
        <v>0</v>
      </c>
      <c r="AZ33" s="95">
        <f t="shared" si="4"/>
        <v>0</v>
      </c>
      <c r="BA33" s="94">
        <f t="shared" si="36"/>
        <v>0</v>
      </c>
      <c r="BB33" s="93">
        <f t="shared" si="37"/>
        <v>0</v>
      </c>
      <c r="BC33" s="93"/>
      <c r="BD33" s="93"/>
      <c r="BE33" s="93">
        <v>0</v>
      </c>
      <c r="BF33" s="93">
        <v>0</v>
      </c>
      <c r="BG33" s="93">
        <v>0</v>
      </c>
      <c r="BH33" s="93">
        <v>0</v>
      </c>
      <c r="BI33" s="93">
        <f aca="true" t="shared" si="39" ref="BI33:BI38">+AT33</f>
        <v>0</v>
      </c>
      <c r="BJ33" s="93">
        <v>0</v>
      </c>
      <c r="BK33" s="93"/>
      <c r="BL33" s="93"/>
      <c r="BM33" s="93"/>
      <c r="BN33" s="94">
        <f t="shared" si="31"/>
        <v>0</v>
      </c>
      <c r="BO33" s="95">
        <f t="shared" si="13"/>
        <v>0</v>
      </c>
      <c r="BP33" s="96">
        <f t="shared" si="38"/>
        <v>0</v>
      </c>
      <c r="BR33" s="336"/>
      <c r="BS33" s="363"/>
      <c r="BT33" s="336"/>
      <c r="BU33" s="336"/>
      <c r="BV33" s="338"/>
      <c r="BW33" s="338"/>
      <c r="BX33" s="338"/>
    </row>
    <row r="34" spans="1:76" s="103" customFormat="1" ht="12.75">
      <c r="A34" s="89" t="s">
        <v>64</v>
      </c>
      <c r="B34" s="90" t="s">
        <v>69</v>
      </c>
      <c r="C34" s="90" t="s">
        <v>69</v>
      </c>
      <c r="D34" s="90" t="s">
        <v>72</v>
      </c>
      <c r="E34" s="104" t="s">
        <v>109</v>
      </c>
      <c r="F34" s="97" t="s">
        <v>77</v>
      </c>
      <c r="G34" s="106" t="s">
        <v>67</v>
      </c>
      <c r="H34" s="90" t="s">
        <v>66</v>
      </c>
      <c r="I34" s="90"/>
      <c r="J34" s="90"/>
      <c r="K34" s="91">
        <v>63</v>
      </c>
      <c r="L34" s="91"/>
      <c r="M34" s="343"/>
      <c r="N34" s="98" t="s">
        <v>113</v>
      </c>
      <c r="O34" s="93">
        <v>27000000</v>
      </c>
      <c r="P34" s="93">
        <v>0</v>
      </c>
      <c r="Q34" s="93">
        <v>0</v>
      </c>
      <c r="R34" s="93">
        <v>0</v>
      </c>
      <c r="S34" s="93">
        <v>0</v>
      </c>
      <c r="T34" s="94">
        <f t="shared" si="25"/>
        <v>0</v>
      </c>
      <c r="U34" s="94">
        <f t="shared" si="8"/>
        <v>27000000</v>
      </c>
      <c r="V34" s="93"/>
      <c r="W34" s="94">
        <f t="shared" si="27"/>
        <v>27000000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4">
        <f t="shared" si="28"/>
        <v>0</v>
      </c>
      <c r="AK34" s="95">
        <f t="shared" si="10"/>
        <v>0</v>
      </c>
      <c r="AL34" s="94">
        <f t="shared" si="29"/>
        <v>27000000</v>
      </c>
      <c r="AM34" s="93">
        <v>0</v>
      </c>
      <c r="AN34" s="93"/>
      <c r="AO34" s="93"/>
      <c r="AP34" s="93">
        <v>0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93">
        <v>0</v>
      </c>
      <c r="AX34" s="93"/>
      <c r="AY34" s="94">
        <f t="shared" si="3"/>
        <v>0</v>
      </c>
      <c r="AZ34" s="95">
        <f t="shared" si="4"/>
        <v>0</v>
      </c>
      <c r="BA34" s="94">
        <f t="shared" si="36"/>
        <v>0</v>
      </c>
      <c r="BB34" s="93">
        <f t="shared" si="37"/>
        <v>0</v>
      </c>
      <c r="BC34" s="93"/>
      <c r="BD34" s="93"/>
      <c r="BE34" s="93">
        <v>0</v>
      </c>
      <c r="BF34" s="93">
        <v>0</v>
      </c>
      <c r="BG34" s="93">
        <v>0</v>
      </c>
      <c r="BH34" s="93">
        <v>0</v>
      </c>
      <c r="BI34" s="93">
        <f t="shared" si="39"/>
        <v>0</v>
      </c>
      <c r="BJ34" s="93">
        <v>0</v>
      </c>
      <c r="BK34" s="93"/>
      <c r="BL34" s="93"/>
      <c r="BM34" s="93"/>
      <c r="BN34" s="94">
        <f t="shared" si="31"/>
        <v>0</v>
      </c>
      <c r="BO34" s="95">
        <f t="shared" si="13"/>
        <v>0</v>
      </c>
      <c r="BP34" s="96">
        <f t="shared" si="38"/>
        <v>0</v>
      </c>
      <c r="BR34" s="336"/>
      <c r="BS34" s="363"/>
      <c r="BT34" s="336"/>
      <c r="BU34" s="336"/>
      <c r="BV34" s="338"/>
      <c r="BW34" s="338"/>
      <c r="BX34" s="338"/>
    </row>
    <row r="35" spans="1:73" ht="12.75">
      <c r="A35" s="89" t="s">
        <v>64</v>
      </c>
      <c r="B35" s="90" t="s">
        <v>69</v>
      </c>
      <c r="C35" s="90" t="s">
        <v>69</v>
      </c>
      <c r="D35" s="90" t="s">
        <v>72</v>
      </c>
      <c r="E35" s="97" t="s">
        <v>114</v>
      </c>
      <c r="F35" s="90" t="s">
        <v>66</v>
      </c>
      <c r="G35" s="90" t="s">
        <v>67</v>
      </c>
      <c r="H35" s="90" t="s">
        <v>66</v>
      </c>
      <c r="I35" s="90"/>
      <c r="J35" s="90"/>
      <c r="K35" s="91">
        <v>64</v>
      </c>
      <c r="L35" s="91"/>
      <c r="M35" s="343">
        <v>120</v>
      </c>
      <c r="N35" s="98" t="s">
        <v>115</v>
      </c>
      <c r="O35" s="93">
        <v>39000000</v>
      </c>
      <c r="P35" s="93">
        <v>0</v>
      </c>
      <c r="Q35" s="93">
        <v>0</v>
      </c>
      <c r="R35" s="93">
        <v>0</v>
      </c>
      <c r="S35" s="93">
        <v>0</v>
      </c>
      <c r="T35" s="94">
        <f t="shared" si="25"/>
        <v>0</v>
      </c>
      <c r="U35" s="94">
        <f t="shared" si="8"/>
        <v>39000000</v>
      </c>
      <c r="V35" s="93"/>
      <c r="W35" s="94">
        <f t="shared" si="27"/>
        <v>39000000</v>
      </c>
      <c r="X35" s="93">
        <v>970253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4">
        <f t="shared" si="28"/>
        <v>970253</v>
      </c>
      <c r="AK35" s="95">
        <f t="shared" si="10"/>
        <v>0.02487828205128205</v>
      </c>
      <c r="AL35" s="94">
        <f t="shared" si="29"/>
        <v>38029747</v>
      </c>
      <c r="AM35" s="93">
        <v>970253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4">
        <f t="shared" si="3"/>
        <v>970253</v>
      </c>
      <c r="AZ35" s="95">
        <f t="shared" si="4"/>
        <v>1</v>
      </c>
      <c r="BA35" s="94">
        <f t="shared" si="36"/>
        <v>0</v>
      </c>
      <c r="BB35" s="93">
        <f t="shared" si="37"/>
        <v>970253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4">
        <f t="shared" si="31"/>
        <v>970253</v>
      </c>
      <c r="BO35" s="95">
        <f t="shared" si="13"/>
        <v>1</v>
      </c>
      <c r="BP35" s="96">
        <f t="shared" si="38"/>
        <v>0</v>
      </c>
      <c r="BR35" s="336">
        <f>VLOOKUP(M35,'[2]EJEGAST ENERO'!$D$2:$N$136,11,0)</f>
        <v>39000000</v>
      </c>
      <c r="BS35" s="363">
        <f>+W35-BR35</f>
        <v>0</v>
      </c>
      <c r="BT35" s="336"/>
      <c r="BU35" s="336"/>
    </row>
    <row r="36" spans="1:73" ht="12.75">
      <c r="A36" s="89" t="s">
        <v>64</v>
      </c>
      <c r="B36" s="90" t="s">
        <v>69</v>
      </c>
      <c r="C36" s="90" t="s">
        <v>69</v>
      </c>
      <c r="D36" s="90" t="s">
        <v>72</v>
      </c>
      <c r="E36" s="97" t="s">
        <v>116</v>
      </c>
      <c r="F36" s="90" t="s">
        <v>66</v>
      </c>
      <c r="G36" s="90" t="s">
        <v>67</v>
      </c>
      <c r="H36" s="90" t="s">
        <v>66</v>
      </c>
      <c r="I36" s="90"/>
      <c r="J36" s="90"/>
      <c r="K36" s="91">
        <v>65</v>
      </c>
      <c r="L36" s="91"/>
      <c r="M36" s="343"/>
      <c r="N36" s="98" t="s">
        <v>117</v>
      </c>
      <c r="O36" s="93">
        <v>0</v>
      </c>
      <c r="P36" s="93">
        <v>0</v>
      </c>
      <c r="Q36" s="93">
        <v>0</v>
      </c>
      <c r="R36" s="93"/>
      <c r="S36" s="93"/>
      <c r="T36" s="94">
        <f t="shared" si="25"/>
        <v>0</v>
      </c>
      <c r="U36" s="94">
        <f t="shared" si="8"/>
        <v>0</v>
      </c>
      <c r="V36" s="93"/>
      <c r="W36" s="94">
        <f t="shared" si="27"/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4">
        <f t="shared" si="28"/>
        <v>0</v>
      </c>
      <c r="AK36" s="95">
        <f t="shared" si="10"/>
        <v>0</v>
      </c>
      <c r="AL36" s="94">
        <f t="shared" si="29"/>
        <v>0</v>
      </c>
      <c r="AM36" s="93">
        <v>0</v>
      </c>
      <c r="AN36" s="93"/>
      <c r="AO36" s="93"/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/>
      <c r="AY36" s="94">
        <f t="shared" si="3"/>
        <v>0</v>
      </c>
      <c r="AZ36" s="95">
        <f t="shared" si="4"/>
        <v>0</v>
      </c>
      <c r="BA36" s="94">
        <f t="shared" si="36"/>
        <v>0</v>
      </c>
      <c r="BB36" s="93">
        <f t="shared" si="37"/>
        <v>0</v>
      </c>
      <c r="BC36" s="93"/>
      <c r="BD36" s="93"/>
      <c r="BE36" s="93">
        <v>0</v>
      </c>
      <c r="BF36" s="93">
        <v>0</v>
      </c>
      <c r="BG36" s="93">
        <v>0</v>
      </c>
      <c r="BH36" s="93">
        <v>0</v>
      </c>
      <c r="BI36" s="93">
        <f t="shared" si="39"/>
        <v>0</v>
      </c>
      <c r="BJ36" s="93">
        <v>0</v>
      </c>
      <c r="BK36" s="93"/>
      <c r="BL36" s="93"/>
      <c r="BM36" s="93"/>
      <c r="BN36" s="94">
        <f t="shared" si="31"/>
        <v>0</v>
      </c>
      <c r="BO36" s="95">
        <f t="shared" si="13"/>
        <v>0</v>
      </c>
      <c r="BP36" s="96">
        <f t="shared" si="38"/>
        <v>0</v>
      </c>
      <c r="BR36" s="336"/>
      <c r="BS36" s="363"/>
      <c r="BT36" s="336"/>
      <c r="BU36" s="336"/>
    </row>
    <row r="37" spans="1:73" ht="12.75">
      <c r="A37" s="89" t="s">
        <v>64</v>
      </c>
      <c r="B37" s="90" t="s">
        <v>69</v>
      </c>
      <c r="C37" s="90" t="s">
        <v>69</v>
      </c>
      <c r="D37" s="90" t="s">
        <v>72</v>
      </c>
      <c r="E37" s="97" t="s">
        <v>118</v>
      </c>
      <c r="F37" s="90" t="s">
        <v>66</v>
      </c>
      <c r="G37" s="90" t="s">
        <v>67</v>
      </c>
      <c r="H37" s="90" t="s">
        <v>66</v>
      </c>
      <c r="I37" s="90"/>
      <c r="J37" s="90"/>
      <c r="K37" s="91">
        <v>66</v>
      </c>
      <c r="L37" s="91"/>
      <c r="M37" s="343">
        <v>122</v>
      </c>
      <c r="N37" s="98" t="s">
        <v>119</v>
      </c>
      <c r="O37" s="93">
        <v>87000000</v>
      </c>
      <c r="P37" s="93">
        <v>0</v>
      </c>
      <c r="Q37" s="93">
        <v>0</v>
      </c>
      <c r="R37" s="93">
        <v>0</v>
      </c>
      <c r="S37" s="93">
        <v>0</v>
      </c>
      <c r="T37" s="94">
        <f t="shared" si="25"/>
        <v>0</v>
      </c>
      <c r="U37" s="94">
        <f t="shared" si="8"/>
        <v>87000000</v>
      </c>
      <c r="V37" s="93"/>
      <c r="W37" s="94">
        <f t="shared" si="27"/>
        <v>87000000</v>
      </c>
      <c r="X37" s="93">
        <v>79022460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4">
        <f t="shared" si="28"/>
        <v>79022460</v>
      </c>
      <c r="AK37" s="95">
        <f t="shared" si="10"/>
        <v>0.9083041379310345</v>
      </c>
      <c r="AL37" s="94">
        <f t="shared" si="29"/>
        <v>7977540</v>
      </c>
      <c r="AM37" s="93">
        <v>79022460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4">
        <f t="shared" si="3"/>
        <v>79022460</v>
      </c>
      <c r="AZ37" s="95">
        <f t="shared" si="4"/>
        <v>1</v>
      </c>
      <c r="BA37" s="94">
        <f t="shared" si="36"/>
        <v>0</v>
      </c>
      <c r="BB37" s="93">
        <f t="shared" si="37"/>
        <v>79022460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  <c r="BN37" s="94">
        <f t="shared" si="31"/>
        <v>79022460</v>
      </c>
      <c r="BO37" s="95">
        <f t="shared" si="13"/>
        <v>1</v>
      </c>
      <c r="BP37" s="96">
        <f t="shared" si="38"/>
        <v>0</v>
      </c>
      <c r="BR37" s="336">
        <f>VLOOKUP(M37,'[2]EJEGAST ENERO'!$D$2:$N$136,11,0)</f>
        <v>87000000</v>
      </c>
      <c r="BS37" s="363">
        <f>+W37-BR37</f>
        <v>0</v>
      </c>
      <c r="BT37" s="336"/>
      <c r="BU37" s="336"/>
    </row>
    <row r="38" spans="1:73" ht="12.75">
      <c r="A38" s="89" t="s">
        <v>64</v>
      </c>
      <c r="B38" s="90" t="s">
        <v>69</v>
      </c>
      <c r="C38" s="90" t="s">
        <v>69</v>
      </c>
      <c r="D38" s="90" t="s">
        <v>72</v>
      </c>
      <c r="E38" s="97" t="s">
        <v>120</v>
      </c>
      <c r="F38" s="90" t="s">
        <v>66</v>
      </c>
      <c r="G38" s="90" t="s">
        <v>67</v>
      </c>
      <c r="H38" s="90" t="s">
        <v>66</v>
      </c>
      <c r="I38" s="90"/>
      <c r="J38" s="90"/>
      <c r="K38" s="91">
        <v>67</v>
      </c>
      <c r="L38" s="91"/>
      <c r="M38" s="343"/>
      <c r="N38" s="107" t="s">
        <v>121</v>
      </c>
      <c r="O38" s="93">
        <v>0</v>
      </c>
      <c r="P38" s="93">
        <v>0</v>
      </c>
      <c r="Q38" s="93">
        <v>0</v>
      </c>
      <c r="R38" s="93"/>
      <c r="S38" s="93"/>
      <c r="T38" s="94">
        <f t="shared" si="25"/>
        <v>0</v>
      </c>
      <c r="U38" s="94">
        <f t="shared" si="8"/>
        <v>0</v>
      </c>
      <c r="V38" s="93"/>
      <c r="W38" s="94">
        <f t="shared" si="27"/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4">
        <f t="shared" si="28"/>
        <v>0</v>
      </c>
      <c r="AK38" s="95">
        <f t="shared" si="10"/>
        <v>0</v>
      </c>
      <c r="AL38" s="94">
        <f t="shared" si="29"/>
        <v>0</v>
      </c>
      <c r="AM38" s="93">
        <v>0</v>
      </c>
      <c r="AN38" s="93"/>
      <c r="AO38" s="93"/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3">
        <v>0</v>
      </c>
      <c r="AW38" s="93">
        <v>0</v>
      </c>
      <c r="AX38" s="93"/>
      <c r="AY38" s="94">
        <f t="shared" si="3"/>
        <v>0</v>
      </c>
      <c r="AZ38" s="95">
        <f t="shared" si="4"/>
        <v>0</v>
      </c>
      <c r="BA38" s="94">
        <f t="shared" si="36"/>
        <v>0</v>
      </c>
      <c r="BB38" s="93">
        <f t="shared" si="37"/>
        <v>0</v>
      </c>
      <c r="BC38" s="93"/>
      <c r="BD38" s="93"/>
      <c r="BE38" s="93">
        <v>0</v>
      </c>
      <c r="BF38" s="93">
        <v>0</v>
      </c>
      <c r="BG38" s="93">
        <v>0</v>
      </c>
      <c r="BH38" s="93">
        <v>0</v>
      </c>
      <c r="BI38" s="93">
        <f t="shared" si="39"/>
        <v>0</v>
      </c>
      <c r="BJ38" s="93">
        <v>0</v>
      </c>
      <c r="BK38" s="93"/>
      <c r="BL38" s="93"/>
      <c r="BM38" s="93"/>
      <c r="BN38" s="94">
        <f t="shared" si="31"/>
        <v>0</v>
      </c>
      <c r="BO38" s="95">
        <f t="shared" si="13"/>
        <v>0</v>
      </c>
      <c r="BP38" s="96">
        <f t="shared" si="38"/>
        <v>0</v>
      </c>
      <c r="BR38" s="336"/>
      <c r="BS38" s="363"/>
      <c r="BT38" s="336"/>
      <c r="BU38" s="336"/>
    </row>
    <row r="39" spans="1:73" ht="12.75">
      <c r="A39" s="81" t="s">
        <v>64</v>
      </c>
      <c r="B39" s="82" t="s">
        <v>69</v>
      </c>
      <c r="C39" s="82" t="s">
        <v>69</v>
      </c>
      <c r="D39" s="100" t="s">
        <v>75</v>
      </c>
      <c r="E39" s="82" t="s">
        <v>66</v>
      </c>
      <c r="F39" s="82" t="s">
        <v>66</v>
      </c>
      <c r="G39" s="82" t="s">
        <v>67</v>
      </c>
      <c r="H39" s="82" t="s">
        <v>66</v>
      </c>
      <c r="I39" s="82"/>
      <c r="J39" s="82"/>
      <c r="K39" s="82"/>
      <c r="L39" s="82"/>
      <c r="M39" s="343"/>
      <c r="N39" s="83" t="s">
        <v>122</v>
      </c>
      <c r="O39" s="84">
        <f aca="true" t="shared" si="40" ref="O39:T39">SUM(O40:O43)</f>
        <v>13932642000</v>
      </c>
      <c r="P39" s="84">
        <f>SUM(P40:P43)</f>
        <v>0</v>
      </c>
      <c r="Q39" s="84">
        <f>SUM(Q40:Q43)</f>
        <v>0</v>
      </c>
      <c r="R39" s="84">
        <f t="shared" si="40"/>
        <v>0</v>
      </c>
      <c r="S39" s="84">
        <f t="shared" si="40"/>
        <v>0</v>
      </c>
      <c r="T39" s="84">
        <f t="shared" si="40"/>
        <v>0</v>
      </c>
      <c r="U39" s="84">
        <f t="shared" si="8"/>
        <v>13932642000</v>
      </c>
      <c r="V39" s="84">
        <f>SUM(V40:V43)</f>
        <v>0</v>
      </c>
      <c r="W39" s="84">
        <f>SUM(W40:W43)</f>
        <v>13932642000</v>
      </c>
      <c r="X39" s="84">
        <f aca="true" t="shared" si="41" ref="X39:AI39">SUM(X40:X43)</f>
        <v>4950873642.6667</v>
      </c>
      <c r="Y39" s="84">
        <f t="shared" si="41"/>
        <v>0</v>
      </c>
      <c r="Z39" s="84">
        <f t="shared" si="41"/>
        <v>0</v>
      </c>
      <c r="AA39" s="84">
        <f t="shared" si="41"/>
        <v>0</v>
      </c>
      <c r="AB39" s="84">
        <f t="shared" si="41"/>
        <v>0</v>
      </c>
      <c r="AC39" s="84">
        <f t="shared" si="41"/>
        <v>0</v>
      </c>
      <c r="AD39" s="84">
        <f t="shared" si="41"/>
        <v>0</v>
      </c>
      <c r="AE39" s="86">
        <f t="shared" si="41"/>
        <v>0</v>
      </c>
      <c r="AF39" s="86">
        <f t="shared" si="41"/>
        <v>0</v>
      </c>
      <c r="AG39" s="85">
        <f t="shared" si="41"/>
        <v>0</v>
      </c>
      <c r="AH39" s="85">
        <f t="shared" si="41"/>
        <v>0</v>
      </c>
      <c r="AI39" s="84">
        <f t="shared" si="41"/>
        <v>0</v>
      </c>
      <c r="AJ39" s="84">
        <f t="shared" si="28"/>
        <v>4950873642.6667</v>
      </c>
      <c r="AK39" s="87">
        <f t="shared" si="10"/>
        <v>0.35534349067942034</v>
      </c>
      <c r="AL39" s="84">
        <f>SUM(AL40:AL43)</f>
        <v>8981768357.3333</v>
      </c>
      <c r="AM39" s="84">
        <f aca="true" t="shared" si="42" ref="AM39:AX39">SUM(AM40:AM43)</f>
        <v>2095600</v>
      </c>
      <c r="AN39" s="84">
        <f t="shared" si="42"/>
        <v>0</v>
      </c>
      <c r="AO39" s="84">
        <f t="shared" si="42"/>
        <v>0</v>
      </c>
      <c r="AP39" s="84">
        <f t="shared" si="42"/>
        <v>0</v>
      </c>
      <c r="AQ39" s="84">
        <f t="shared" si="42"/>
        <v>0</v>
      </c>
      <c r="AR39" s="84">
        <f t="shared" si="42"/>
        <v>0</v>
      </c>
      <c r="AS39" s="84">
        <f t="shared" si="42"/>
        <v>0</v>
      </c>
      <c r="AT39" s="86">
        <f t="shared" si="42"/>
        <v>0</v>
      </c>
      <c r="AU39" s="86">
        <f t="shared" si="42"/>
        <v>0</v>
      </c>
      <c r="AV39" s="85">
        <f t="shared" si="42"/>
        <v>0</v>
      </c>
      <c r="AW39" s="84">
        <f t="shared" si="42"/>
        <v>0</v>
      </c>
      <c r="AX39" s="84">
        <f t="shared" si="42"/>
        <v>0</v>
      </c>
      <c r="AY39" s="84">
        <f t="shared" si="3"/>
        <v>2095600</v>
      </c>
      <c r="AZ39" s="87">
        <f t="shared" si="4"/>
        <v>0.0004232788294049941</v>
      </c>
      <c r="BA39" s="84">
        <f>SUM(BA40:BA43)</f>
        <v>4948778042.6667</v>
      </c>
      <c r="BB39" s="84">
        <f aca="true" t="shared" si="43" ref="BB39:BM39">SUM(BB40:BB43)</f>
        <v>2095600</v>
      </c>
      <c r="BC39" s="84">
        <f t="shared" si="43"/>
        <v>0</v>
      </c>
      <c r="BD39" s="84">
        <f t="shared" si="43"/>
        <v>0</v>
      </c>
      <c r="BE39" s="84">
        <f t="shared" si="43"/>
        <v>0</v>
      </c>
      <c r="BF39" s="84">
        <f t="shared" si="43"/>
        <v>0</v>
      </c>
      <c r="BG39" s="84">
        <f t="shared" si="43"/>
        <v>0</v>
      </c>
      <c r="BH39" s="84">
        <f t="shared" si="43"/>
        <v>0</v>
      </c>
      <c r="BI39" s="86">
        <f t="shared" si="43"/>
        <v>0</v>
      </c>
      <c r="BJ39" s="86">
        <f t="shared" si="43"/>
        <v>0</v>
      </c>
      <c r="BK39" s="85">
        <f t="shared" si="43"/>
        <v>0</v>
      </c>
      <c r="BL39" s="84">
        <f t="shared" si="43"/>
        <v>0</v>
      </c>
      <c r="BM39" s="84">
        <f t="shared" si="43"/>
        <v>0</v>
      </c>
      <c r="BN39" s="84">
        <f t="shared" si="31"/>
        <v>2095600</v>
      </c>
      <c r="BO39" s="87">
        <f t="shared" si="13"/>
        <v>1</v>
      </c>
      <c r="BP39" s="88">
        <f>SUM(BP40:BP43)</f>
        <v>0</v>
      </c>
      <c r="BR39" s="336"/>
      <c r="BS39" s="363"/>
      <c r="BT39" s="336"/>
      <c r="BU39" s="336"/>
    </row>
    <row r="40" spans="1:73" ht="12.75">
      <c r="A40" s="89" t="s">
        <v>64</v>
      </c>
      <c r="B40" s="90" t="s">
        <v>69</v>
      </c>
      <c r="C40" s="90" t="s">
        <v>69</v>
      </c>
      <c r="D40" s="97" t="s">
        <v>75</v>
      </c>
      <c r="E40" s="97" t="s">
        <v>72</v>
      </c>
      <c r="F40" s="90" t="s">
        <v>66</v>
      </c>
      <c r="G40" s="90" t="s">
        <v>67</v>
      </c>
      <c r="H40" s="90" t="s">
        <v>66</v>
      </c>
      <c r="I40" s="90"/>
      <c r="J40" s="90"/>
      <c r="K40" s="91">
        <v>68</v>
      </c>
      <c r="L40" s="91"/>
      <c r="M40" s="343"/>
      <c r="N40" s="107" t="s">
        <v>123</v>
      </c>
      <c r="O40" s="93">
        <v>0</v>
      </c>
      <c r="P40" s="93">
        <v>0</v>
      </c>
      <c r="Q40" s="93">
        <v>0</v>
      </c>
      <c r="R40" s="93"/>
      <c r="S40" s="93"/>
      <c r="T40" s="94">
        <f t="shared" si="25"/>
        <v>0</v>
      </c>
      <c r="U40" s="94">
        <f t="shared" si="8"/>
        <v>0</v>
      </c>
      <c r="V40" s="93"/>
      <c r="W40" s="94">
        <f>+U40-V40</f>
        <v>0</v>
      </c>
      <c r="X40" s="93">
        <v>0</v>
      </c>
      <c r="Y40" s="93"/>
      <c r="Z40" s="93"/>
      <c r="AA40" s="93">
        <v>0</v>
      </c>
      <c r="AB40" s="93">
        <v>0</v>
      </c>
      <c r="AC40" s="93">
        <v>0</v>
      </c>
      <c r="AD40" s="93">
        <v>0</v>
      </c>
      <c r="AE40" s="93"/>
      <c r="AF40" s="93">
        <v>0</v>
      </c>
      <c r="AG40" s="93">
        <v>0</v>
      </c>
      <c r="AH40" s="93">
        <v>0</v>
      </c>
      <c r="AI40" s="93"/>
      <c r="AJ40" s="94">
        <f t="shared" si="28"/>
        <v>0</v>
      </c>
      <c r="AK40" s="95">
        <f t="shared" si="10"/>
        <v>0</v>
      </c>
      <c r="AL40" s="94">
        <f t="shared" si="29"/>
        <v>0</v>
      </c>
      <c r="AM40" s="93">
        <v>0</v>
      </c>
      <c r="AN40" s="93"/>
      <c r="AO40" s="93"/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/>
      <c r="AY40" s="94">
        <f t="shared" si="3"/>
        <v>0</v>
      </c>
      <c r="AZ40" s="95">
        <f t="shared" si="4"/>
        <v>0</v>
      </c>
      <c r="BA40" s="94">
        <f>AJ40-AY40</f>
        <v>0</v>
      </c>
      <c r="BB40" s="93">
        <f t="shared" si="37"/>
        <v>0</v>
      </c>
      <c r="BC40" s="93"/>
      <c r="BD40" s="93"/>
      <c r="BE40" s="93">
        <v>0</v>
      </c>
      <c r="BF40" s="93">
        <v>0</v>
      </c>
      <c r="BG40" s="93">
        <v>0</v>
      </c>
      <c r="BH40" s="93">
        <v>0</v>
      </c>
      <c r="BI40" s="93">
        <f>+AT40</f>
        <v>0</v>
      </c>
      <c r="BJ40" s="93">
        <v>0</v>
      </c>
      <c r="BK40" s="93"/>
      <c r="BL40" s="93"/>
      <c r="BM40" s="93"/>
      <c r="BN40" s="94">
        <f t="shared" si="31"/>
        <v>0</v>
      </c>
      <c r="BO40" s="95">
        <f t="shared" si="13"/>
        <v>0</v>
      </c>
      <c r="BP40" s="96">
        <f>AY40-BN40</f>
        <v>0</v>
      </c>
      <c r="BR40" s="336"/>
      <c r="BS40" s="363"/>
      <c r="BT40" s="336"/>
      <c r="BU40" s="336"/>
    </row>
    <row r="41" spans="1:73" ht="12.75">
      <c r="A41" s="89" t="s">
        <v>64</v>
      </c>
      <c r="B41" s="90" t="s">
        <v>69</v>
      </c>
      <c r="C41" s="90" t="s">
        <v>69</v>
      </c>
      <c r="D41" s="97" t="s">
        <v>75</v>
      </c>
      <c r="E41" s="97" t="s">
        <v>75</v>
      </c>
      <c r="F41" s="90" t="s">
        <v>66</v>
      </c>
      <c r="G41" s="90" t="s">
        <v>67</v>
      </c>
      <c r="H41" s="90" t="s">
        <v>66</v>
      </c>
      <c r="I41" s="90"/>
      <c r="J41" s="90"/>
      <c r="K41" s="91">
        <v>69</v>
      </c>
      <c r="L41" s="91"/>
      <c r="M41" s="343"/>
      <c r="N41" s="98" t="s">
        <v>124</v>
      </c>
      <c r="O41" s="93">
        <v>0</v>
      </c>
      <c r="P41" s="93">
        <v>0</v>
      </c>
      <c r="Q41" s="93">
        <v>0</v>
      </c>
      <c r="R41" s="93"/>
      <c r="S41" s="93"/>
      <c r="T41" s="94">
        <f t="shared" si="25"/>
        <v>0</v>
      </c>
      <c r="U41" s="94">
        <f t="shared" si="8"/>
        <v>0</v>
      </c>
      <c r="V41" s="93"/>
      <c r="W41" s="94">
        <f>+U41-V41</f>
        <v>0</v>
      </c>
      <c r="X41" s="93">
        <v>0</v>
      </c>
      <c r="Y41" s="93"/>
      <c r="Z41" s="93"/>
      <c r="AA41" s="93">
        <v>0</v>
      </c>
      <c r="AB41" s="93">
        <v>0</v>
      </c>
      <c r="AC41" s="93">
        <v>0</v>
      </c>
      <c r="AD41" s="93">
        <v>0</v>
      </c>
      <c r="AE41" s="93"/>
      <c r="AF41" s="93">
        <v>0</v>
      </c>
      <c r="AG41" s="93">
        <v>0</v>
      </c>
      <c r="AH41" s="93">
        <v>0</v>
      </c>
      <c r="AI41" s="93"/>
      <c r="AJ41" s="94">
        <f t="shared" si="28"/>
        <v>0</v>
      </c>
      <c r="AK41" s="95">
        <f t="shared" si="10"/>
        <v>0</v>
      </c>
      <c r="AL41" s="94">
        <f t="shared" si="29"/>
        <v>0</v>
      </c>
      <c r="AM41" s="93">
        <v>0</v>
      </c>
      <c r="AN41" s="93"/>
      <c r="AO41" s="93"/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/>
      <c r="AY41" s="94">
        <f t="shared" si="3"/>
        <v>0</v>
      </c>
      <c r="AZ41" s="95">
        <f t="shared" si="4"/>
        <v>0</v>
      </c>
      <c r="BA41" s="94">
        <f>AJ41-AY41</f>
        <v>0</v>
      </c>
      <c r="BB41" s="93">
        <f t="shared" si="37"/>
        <v>0</v>
      </c>
      <c r="BC41" s="93"/>
      <c r="BD41" s="93"/>
      <c r="BE41" s="93">
        <v>0</v>
      </c>
      <c r="BF41" s="93">
        <v>0</v>
      </c>
      <c r="BG41" s="93">
        <v>0</v>
      </c>
      <c r="BH41" s="93">
        <v>0</v>
      </c>
      <c r="BI41" s="93">
        <f>+AT41</f>
        <v>0</v>
      </c>
      <c r="BJ41" s="93">
        <v>0</v>
      </c>
      <c r="BK41" s="93"/>
      <c r="BL41" s="93"/>
      <c r="BM41" s="93"/>
      <c r="BN41" s="94">
        <f t="shared" si="31"/>
        <v>0</v>
      </c>
      <c r="BO41" s="95">
        <f t="shared" si="13"/>
        <v>0</v>
      </c>
      <c r="BP41" s="96">
        <f>AY41-BN41</f>
        <v>0</v>
      </c>
      <c r="BR41" s="336"/>
      <c r="BS41" s="363"/>
      <c r="BT41" s="336"/>
      <c r="BU41" s="336"/>
    </row>
    <row r="42" spans="1:73" ht="12.75">
      <c r="A42" s="89" t="s">
        <v>64</v>
      </c>
      <c r="B42" s="90" t="s">
        <v>69</v>
      </c>
      <c r="C42" s="90" t="s">
        <v>69</v>
      </c>
      <c r="D42" s="97" t="s">
        <v>75</v>
      </c>
      <c r="E42" s="97" t="s">
        <v>77</v>
      </c>
      <c r="F42" s="90" t="s">
        <v>66</v>
      </c>
      <c r="G42" s="90" t="s">
        <v>67</v>
      </c>
      <c r="H42" s="90" t="s">
        <v>66</v>
      </c>
      <c r="I42" s="90"/>
      <c r="J42" s="90"/>
      <c r="K42" s="91">
        <v>70</v>
      </c>
      <c r="L42" s="91"/>
      <c r="M42" s="343">
        <v>128</v>
      </c>
      <c r="N42" s="98" t="s">
        <v>125</v>
      </c>
      <c r="O42" s="93">
        <v>4834000000</v>
      </c>
      <c r="P42" s="93">
        <v>0</v>
      </c>
      <c r="Q42" s="93">
        <v>0</v>
      </c>
      <c r="R42" s="93">
        <v>0</v>
      </c>
      <c r="S42" s="93">
        <v>0</v>
      </c>
      <c r="T42" s="94">
        <f t="shared" si="25"/>
        <v>0</v>
      </c>
      <c r="U42" s="94">
        <f t="shared" si="8"/>
        <v>4834000000</v>
      </c>
      <c r="V42" s="93"/>
      <c r="W42" s="94">
        <f>+U42-V42</f>
        <v>4834000000</v>
      </c>
      <c r="X42" s="93">
        <v>1996600987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4">
        <f t="shared" si="28"/>
        <v>1996600987</v>
      </c>
      <c r="AK42" s="95">
        <f t="shared" si="10"/>
        <v>0.4130328893256103</v>
      </c>
      <c r="AL42" s="94">
        <f t="shared" si="29"/>
        <v>2837399013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4">
        <f t="shared" si="3"/>
        <v>0</v>
      </c>
      <c r="AZ42" s="95">
        <f t="shared" si="4"/>
        <v>0</v>
      </c>
      <c r="BA42" s="94">
        <f>AJ42-AY42</f>
        <v>1996600987</v>
      </c>
      <c r="BB42" s="93">
        <f t="shared" si="37"/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  <c r="BN42" s="94">
        <f t="shared" si="31"/>
        <v>0</v>
      </c>
      <c r="BO42" s="95">
        <f t="shared" si="13"/>
        <v>0</v>
      </c>
      <c r="BP42" s="96">
        <f>AY42-BN42</f>
        <v>0</v>
      </c>
      <c r="BR42" s="336">
        <f>VLOOKUP(M42,'[2]EJEGAST ENERO'!$D$2:$N$136,11,0)</f>
        <v>3769000000</v>
      </c>
      <c r="BS42" s="363">
        <f>+W42-BR42</f>
        <v>1065000000</v>
      </c>
      <c r="BT42" s="336"/>
      <c r="BU42" s="336"/>
    </row>
    <row r="43" spans="1:73" ht="12.75">
      <c r="A43" s="89" t="s">
        <v>64</v>
      </c>
      <c r="B43" s="90" t="s">
        <v>69</v>
      </c>
      <c r="C43" s="90" t="s">
        <v>69</v>
      </c>
      <c r="D43" s="97" t="s">
        <v>75</v>
      </c>
      <c r="E43" s="108" t="s">
        <v>79</v>
      </c>
      <c r="F43" s="90" t="s">
        <v>66</v>
      </c>
      <c r="G43" s="90" t="s">
        <v>67</v>
      </c>
      <c r="H43" s="90" t="s">
        <v>66</v>
      </c>
      <c r="I43" s="90"/>
      <c r="J43" s="90"/>
      <c r="K43" s="91">
        <v>71</v>
      </c>
      <c r="L43" s="91"/>
      <c r="M43" s="343">
        <v>129</v>
      </c>
      <c r="N43" s="98" t="s">
        <v>126</v>
      </c>
      <c r="O43" s="93">
        <v>9098642000</v>
      </c>
      <c r="P43" s="93">
        <v>0</v>
      </c>
      <c r="Q43" s="93">
        <v>0</v>
      </c>
      <c r="R43" s="93">
        <v>0</v>
      </c>
      <c r="S43" s="93">
        <v>0</v>
      </c>
      <c r="T43" s="94">
        <f t="shared" si="25"/>
        <v>0</v>
      </c>
      <c r="U43" s="94">
        <f t="shared" si="8"/>
        <v>9098642000</v>
      </c>
      <c r="V43" s="93"/>
      <c r="W43" s="94">
        <f>+U43-V43</f>
        <v>9098642000</v>
      </c>
      <c r="X43" s="93">
        <v>2954272655.6667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4">
        <f t="shared" si="28"/>
        <v>2954272655.6667</v>
      </c>
      <c r="AK43" s="95">
        <f t="shared" si="10"/>
        <v>0.32469380108226037</v>
      </c>
      <c r="AL43" s="94">
        <f t="shared" si="29"/>
        <v>6144369344.3333</v>
      </c>
      <c r="AM43" s="93">
        <v>2095600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4">
        <f t="shared" si="3"/>
        <v>2095600</v>
      </c>
      <c r="AZ43" s="95">
        <f t="shared" si="4"/>
        <v>0.0007093454952373309</v>
      </c>
      <c r="BA43" s="94">
        <f>AJ43-AY43</f>
        <v>2952177055.6667</v>
      </c>
      <c r="BB43" s="93">
        <f t="shared" si="37"/>
        <v>2095600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4">
        <f t="shared" si="31"/>
        <v>2095600</v>
      </c>
      <c r="BO43" s="95">
        <f t="shared" si="13"/>
        <v>1</v>
      </c>
      <c r="BP43" s="96">
        <f>AY43-BN43</f>
        <v>0</v>
      </c>
      <c r="BR43" s="336">
        <f>VLOOKUP(M43,'[2]EJEGAST ENERO'!$D$2:$N$136,11,0)</f>
        <v>7290000000</v>
      </c>
      <c r="BS43" s="363">
        <f>+W43-BR43</f>
        <v>1808642000</v>
      </c>
      <c r="BT43" s="336"/>
      <c r="BU43" s="336"/>
    </row>
    <row r="44" spans="1:73" ht="12.75">
      <c r="A44" s="81" t="s">
        <v>64</v>
      </c>
      <c r="B44" s="82" t="s">
        <v>69</v>
      </c>
      <c r="C44" s="82" t="s">
        <v>69</v>
      </c>
      <c r="D44" s="100" t="s">
        <v>77</v>
      </c>
      <c r="E44" s="82" t="s">
        <v>66</v>
      </c>
      <c r="F44" s="82" t="s">
        <v>66</v>
      </c>
      <c r="G44" s="82" t="s">
        <v>67</v>
      </c>
      <c r="H44" s="82" t="s">
        <v>66</v>
      </c>
      <c r="I44" s="82"/>
      <c r="J44" s="82"/>
      <c r="K44" s="82"/>
      <c r="L44" s="82"/>
      <c r="M44" s="343"/>
      <c r="N44" s="83" t="s">
        <v>127</v>
      </c>
      <c r="O44" s="84">
        <f aca="true" t="shared" si="44" ref="O44:T44">O45+O51+O59</f>
        <v>4677000000</v>
      </c>
      <c r="P44" s="84">
        <f>P45+P51+P59</f>
        <v>0</v>
      </c>
      <c r="Q44" s="84">
        <f>Q45+Q51+Q59</f>
        <v>0</v>
      </c>
      <c r="R44" s="84">
        <f t="shared" si="44"/>
        <v>0</v>
      </c>
      <c r="S44" s="84">
        <f t="shared" si="44"/>
        <v>0</v>
      </c>
      <c r="T44" s="84">
        <f t="shared" si="44"/>
        <v>0</v>
      </c>
      <c r="U44" s="84">
        <f t="shared" si="8"/>
        <v>4677000000</v>
      </c>
      <c r="V44" s="84">
        <f>V45+V51+V59</f>
        <v>0</v>
      </c>
      <c r="W44" s="84">
        <f>W45+W51+W59</f>
        <v>4677000000</v>
      </c>
      <c r="X44" s="84">
        <f aca="true" t="shared" si="45" ref="X44:AE44">X45+X51+X59</f>
        <v>36357561</v>
      </c>
      <c r="Y44" s="84">
        <f t="shared" si="45"/>
        <v>0</v>
      </c>
      <c r="Z44" s="84">
        <f t="shared" si="45"/>
        <v>0</v>
      </c>
      <c r="AA44" s="84">
        <f t="shared" si="45"/>
        <v>0</v>
      </c>
      <c r="AB44" s="84">
        <f t="shared" si="45"/>
        <v>0</v>
      </c>
      <c r="AC44" s="84">
        <f t="shared" si="45"/>
        <v>0</v>
      </c>
      <c r="AD44" s="84">
        <f t="shared" si="45"/>
        <v>0</v>
      </c>
      <c r="AE44" s="86">
        <f t="shared" si="45"/>
        <v>0</v>
      </c>
      <c r="AF44" s="86">
        <f>AF45+AF51+AF59</f>
        <v>0</v>
      </c>
      <c r="AG44" s="85">
        <f>AG45+AG51+AG59</f>
        <v>0</v>
      </c>
      <c r="AH44" s="85">
        <f>AH45+AH51+AH59</f>
        <v>0</v>
      </c>
      <c r="AI44" s="86">
        <f>AI45+AI51+AI59</f>
        <v>0</v>
      </c>
      <c r="AJ44" s="84">
        <f t="shared" si="28"/>
        <v>36357561</v>
      </c>
      <c r="AK44" s="87">
        <f t="shared" si="10"/>
        <v>0.007773692751763951</v>
      </c>
      <c r="AL44" s="84">
        <f>AL45+AL51+AL59</f>
        <v>4640642439</v>
      </c>
      <c r="AM44" s="84">
        <f aca="true" t="shared" si="46" ref="AM44:AX44">AM45+AM51+AM59</f>
        <v>36357561</v>
      </c>
      <c r="AN44" s="84">
        <f t="shared" si="46"/>
        <v>0</v>
      </c>
      <c r="AO44" s="84">
        <f t="shared" si="46"/>
        <v>0</v>
      </c>
      <c r="AP44" s="84">
        <f t="shared" si="46"/>
        <v>0</v>
      </c>
      <c r="AQ44" s="84">
        <f t="shared" si="46"/>
        <v>0</v>
      </c>
      <c r="AR44" s="84">
        <f t="shared" si="46"/>
        <v>0</v>
      </c>
      <c r="AS44" s="84">
        <f t="shared" si="46"/>
        <v>0</v>
      </c>
      <c r="AT44" s="86">
        <f t="shared" si="46"/>
        <v>0</v>
      </c>
      <c r="AU44" s="86">
        <f>AU45+AU51+AU59</f>
        <v>0</v>
      </c>
      <c r="AV44" s="85">
        <f>AV45+AV51+AV59</f>
        <v>0</v>
      </c>
      <c r="AW44" s="84">
        <f>AW45+AW51+AW59</f>
        <v>0</v>
      </c>
      <c r="AX44" s="84">
        <f t="shared" si="46"/>
        <v>0</v>
      </c>
      <c r="AY44" s="84">
        <f t="shared" si="3"/>
        <v>36357561</v>
      </c>
      <c r="AZ44" s="87">
        <f t="shared" si="4"/>
        <v>1</v>
      </c>
      <c r="BA44" s="84">
        <f>BA45+BA51+BA59</f>
        <v>0</v>
      </c>
      <c r="BB44" s="84">
        <f aca="true" t="shared" si="47" ref="BB44:BM44">BB45+BB51+BB59</f>
        <v>36357561</v>
      </c>
      <c r="BC44" s="84">
        <f t="shared" si="47"/>
        <v>0</v>
      </c>
      <c r="BD44" s="84">
        <f t="shared" si="47"/>
        <v>0</v>
      </c>
      <c r="BE44" s="84">
        <f t="shared" si="47"/>
        <v>0</v>
      </c>
      <c r="BF44" s="84">
        <f t="shared" si="47"/>
        <v>0</v>
      </c>
      <c r="BG44" s="84">
        <f t="shared" si="47"/>
        <v>0</v>
      </c>
      <c r="BH44" s="84">
        <f t="shared" si="47"/>
        <v>0</v>
      </c>
      <c r="BI44" s="86">
        <f t="shared" si="47"/>
        <v>0</v>
      </c>
      <c r="BJ44" s="86">
        <f>BJ45+BJ51+BJ59</f>
        <v>0</v>
      </c>
      <c r="BK44" s="85">
        <f>BK45+BK51+BK59</f>
        <v>0</v>
      </c>
      <c r="BL44" s="84">
        <f>BL45+BL51+BL59</f>
        <v>0</v>
      </c>
      <c r="BM44" s="84">
        <f t="shared" si="47"/>
        <v>0</v>
      </c>
      <c r="BN44" s="84">
        <f t="shared" si="31"/>
        <v>36357561</v>
      </c>
      <c r="BO44" s="87">
        <f t="shared" si="13"/>
        <v>1</v>
      </c>
      <c r="BP44" s="88">
        <f>BP45+BP51+BP59</f>
        <v>0</v>
      </c>
      <c r="BR44" s="336"/>
      <c r="BS44" s="363"/>
      <c r="BT44" s="336"/>
      <c r="BU44" s="336"/>
    </row>
    <row r="45" spans="1:73" ht="12.75">
      <c r="A45" s="109" t="s">
        <v>64</v>
      </c>
      <c r="B45" s="110" t="s">
        <v>69</v>
      </c>
      <c r="C45" s="110" t="s">
        <v>69</v>
      </c>
      <c r="D45" s="111" t="s">
        <v>77</v>
      </c>
      <c r="E45" s="110" t="s">
        <v>72</v>
      </c>
      <c r="F45" s="110" t="s">
        <v>66</v>
      </c>
      <c r="G45" s="110" t="s">
        <v>67</v>
      </c>
      <c r="H45" s="110" t="s">
        <v>66</v>
      </c>
      <c r="I45" s="110"/>
      <c r="J45" s="110"/>
      <c r="K45" s="110"/>
      <c r="L45" s="110"/>
      <c r="M45" s="343"/>
      <c r="N45" s="112" t="s">
        <v>128</v>
      </c>
      <c r="O45" s="113">
        <f aca="true" t="shared" si="48" ref="O45:T45">SUM(O46:O50)</f>
        <v>2931000000</v>
      </c>
      <c r="P45" s="113">
        <f>SUM(P46:P50)</f>
        <v>0</v>
      </c>
      <c r="Q45" s="113">
        <f>SUM(Q46:Q50)</f>
        <v>0</v>
      </c>
      <c r="R45" s="113">
        <f t="shared" si="48"/>
        <v>0</v>
      </c>
      <c r="S45" s="113">
        <f t="shared" si="48"/>
        <v>0</v>
      </c>
      <c r="T45" s="113">
        <f t="shared" si="48"/>
        <v>0</v>
      </c>
      <c r="U45" s="113">
        <f t="shared" si="8"/>
        <v>2931000000</v>
      </c>
      <c r="V45" s="113">
        <f>SUM(V46:V50)</f>
        <v>0</v>
      </c>
      <c r="W45" s="113">
        <f>SUM(W46:W50)</f>
        <v>2931000000</v>
      </c>
      <c r="X45" s="113">
        <f aca="true" t="shared" si="49" ref="X45:AE45">SUM(X46:X50)</f>
        <v>36357561</v>
      </c>
      <c r="Y45" s="113">
        <f t="shared" si="49"/>
        <v>0</v>
      </c>
      <c r="Z45" s="113">
        <f t="shared" si="49"/>
        <v>0</v>
      </c>
      <c r="AA45" s="113">
        <f t="shared" si="49"/>
        <v>0</v>
      </c>
      <c r="AB45" s="113">
        <f t="shared" si="49"/>
        <v>0</v>
      </c>
      <c r="AC45" s="113">
        <f t="shared" si="49"/>
        <v>0</v>
      </c>
      <c r="AD45" s="113">
        <f t="shared" si="49"/>
        <v>0</v>
      </c>
      <c r="AE45" s="114">
        <f t="shared" si="49"/>
        <v>0</v>
      </c>
      <c r="AF45" s="114">
        <f>SUM(AF46:AF50)</f>
        <v>0</v>
      </c>
      <c r="AG45" s="115">
        <f>SUM(AG46:AG50)</f>
        <v>0</v>
      </c>
      <c r="AH45" s="115">
        <f>SUM(AH46:AH50)</f>
        <v>0</v>
      </c>
      <c r="AI45" s="114">
        <f>SUM(AI46:AI50)</f>
        <v>0</v>
      </c>
      <c r="AJ45" s="113">
        <f t="shared" si="28"/>
        <v>36357561</v>
      </c>
      <c r="AK45" s="116">
        <f t="shared" si="10"/>
        <v>0.012404490276356192</v>
      </c>
      <c r="AL45" s="113">
        <f>SUM(AL46:AL50)</f>
        <v>2894642439</v>
      </c>
      <c r="AM45" s="113">
        <f aca="true" t="shared" si="50" ref="AM45:AX45">SUM(AM46:AM50)</f>
        <v>36357561</v>
      </c>
      <c r="AN45" s="113">
        <f t="shared" si="50"/>
        <v>0</v>
      </c>
      <c r="AO45" s="113">
        <f t="shared" si="50"/>
        <v>0</v>
      </c>
      <c r="AP45" s="113">
        <f t="shared" si="50"/>
        <v>0</v>
      </c>
      <c r="AQ45" s="113">
        <f t="shared" si="50"/>
        <v>0</v>
      </c>
      <c r="AR45" s="113">
        <f t="shared" si="50"/>
        <v>0</v>
      </c>
      <c r="AS45" s="113">
        <f t="shared" si="50"/>
        <v>0</v>
      </c>
      <c r="AT45" s="114">
        <f t="shared" si="50"/>
        <v>0</v>
      </c>
      <c r="AU45" s="114">
        <f>SUM(AU46:AU50)</f>
        <v>0</v>
      </c>
      <c r="AV45" s="115">
        <f>SUM(AV46:AV50)</f>
        <v>0</v>
      </c>
      <c r="AW45" s="113">
        <f>SUM(AW46:AW50)</f>
        <v>0</v>
      </c>
      <c r="AX45" s="113">
        <f t="shared" si="50"/>
        <v>0</v>
      </c>
      <c r="AY45" s="113">
        <f t="shared" si="3"/>
        <v>36357561</v>
      </c>
      <c r="AZ45" s="116">
        <f t="shared" si="4"/>
        <v>1</v>
      </c>
      <c r="BA45" s="113">
        <f>SUM(BA46:BA50)</f>
        <v>0</v>
      </c>
      <c r="BB45" s="113">
        <f aca="true" t="shared" si="51" ref="BB45:BM45">SUM(BB46:BB50)</f>
        <v>36357561</v>
      </c>
      <c r="BC45" s="113">
        <f t="shared" si="51"/>
        <v>0</v>
      </c>
      <c r="BD45" s="113">
        <f t="shared" si="51"/>
        <v>0</v>
      </c>
      <c r="BE45" s="113">
        <f t="shared" si="51"/>
        <v>0</v>
      </c>
      <c r="BF45" s="113">
        <f t="shared" si="51"/>
        <v>0</v>
      </c>
      <c r="BG45" s="113">
        <f t="shared" si="51"/>
        <v>0</v>
      </c>
      <c r="BH45" s="113">
        <f t="shared" si="51"/>
        <v>0</v>
      </c>
      <c r="BI45" s="114">
        <f t="shared" si="51"/>
        <v>0</v>
      </c>
      <c r="BJ45" s="114">
        <f>SUM(BJ46:BJ50)</f>
        <v>0</v>
      </c>
      <c r="BK45" s="115">
        <f>SUM(BK46:BK50)</f>
        <v>0</v>
      </c>
      <c r="BL45" s="113">
        <f>SUM(BL46:BL50)</f>
        <v>0</v>
      </c>
      <c r="BM45" s="113">
        <f t="shared" si="51"/>
        <v>0</v>
      </c>
      <c r="BN45" s="113">
        <f t="shared" si="31"/>
        <v>36357561</v>
      </c>
      <c r="BO45" s="116">
        <f t="shared" si="13"/>
        <v>1</v>
      </c>
      <c r="BP45" s="117">
        <f>SUM(BP46:BP50)</f>
        <v>0</v>
      </c>
      <c r="BR45" s="336"/>
      <c r="BS45" s="363"/>
      <c r="BT45" s="336"/>
      <c r="BU45" s="336"/>
    </row>
    <row r="46" spans="1:73" ht="12.75">
      <c r="A46" s="89" t="s">
        <v>64</v>
      </c>
      <c r="B46" s="90" t="s">
        <v>69</v>
      </c>
      <c r="C46" s="90" t="s">
        <v>69</v>
      </c>
      <c r="D46" s="97" t="s">
        <v>77</v>
      </c>
      <c r="E46" s="105" t="s">
        <v>72</v>
      </c>
      <c r="F46" s="105" t="s">
        <v>72</v>
      </c>
      <c r="G46" s="90" t="s">
        <v>67</v>
      </c>
      <c r="H46" s="90" t="s">
        <v>66</v>
      </c>
      <c r="I46" s="90"/>
      <c r="J46" s="90"/>
      <c r="K46" s="91">
        <v>72</v>
      </c>
      <c r="L46" s="91"/>
      <c r="M46" s="343">
        <v>130</v>
      </c>
      <c r="N46" s="92" t="s">
        <v>129</v>
      </c>
      <c r="O46" s="93">
        <v>1223000000</v>
      </c>
      <c r="P46" s="93">
        <v>0</v>
      </c>
      <c r="Q46" s="93">
        <v>0</v>
      </c>
      <c r="R46" s="93">
        <v>0</v>
      </c>
      <c r="S46" s="93">
        <v>0</v>
      </c>
      <c r="T46" s="94">
        <f t="shared" si="25"/>
        <v>0</v>
      </c>
      <c r="U46" s="94">
        <f t="shared" si="8"/>
        <v>1223000000</v>
      </c>
      <c r="V46" s="93"/>
      <c r="W46" s="94">
        <f>+U46-V46</f>
        <v>1223000000</v>
      </c>
      <c r="X46" s="93">
        <v>36357561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4">
        <f t="shared" si="28"/>
        <v>36357561</v>
      </c>
      <c r="AK46" s="95">
        <f t="shared" si="10"/>
        <v>0.029728177432542927</v>
      </c>
      <c r="AL46" s="94">
        <f aca="true" t="shared" si="52" ref="AL46:AL60">W46-AJ46</f>
        <v>1186642439</v>
      </c>
      <c r="AM46" s="93">
        <v>36357561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4">
        <f t="shared" si="3"/>
        <v>36357561</v>
      </c>
      <c r="AZ46" s="95">
        <f t="shared" si="4"/>
        <v>1</v>
      </c>
      <c r="BA46" s="94">
        <f>AJ46-AY46</f>
        <v>0</v>
      </c>
      <c r="BB46" s="93">
        <f>+AM46</f>
        <v>36357561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  <c r="BN46" s="94">
        <f t="shared" si="31"/>
        <v>36357561</v>
      </c>
      <c r="BO46" s="95">
        <f t="shared" si="13"/>
        <v>1</v>
      </c>
      <c r="BP46" s="96">
        <f>AY46-BN46</f>
        <v>0</v>
      </c>
      <c r="BR46" s="336">
        <f>VLOOKUP(M46,'[2]EJEGAST ENERO'!$D$2:$N$136,11,0)</f>
        <v>1223000000</v>
      </c>
      <c r="BS46" s="363">
        <f>+W46-BR46</f>
        <v>0</v>
      </c>
      <c r="BT46" s="336"/>
      <c r="BU46" s="336"/>
    </row>
    <row r="47" spans="1:73" ht="12.75">
      <c r="A47" s="89" t="s">
        <v>64</v>
      </c>
      <c r="B47" s="90" t="s">
        <v>69</v>
      </c>
      <c r="C47" s="90" t="s">
        <v>69</v>
      </c>
      <c r="D47" s="97" t="s">
        <v>77</v>
      </c>
      <c r="E47" s="105" t="s">
        <v>72</v>
      </c>
      <c r="F47" s="97" t="s">
        <v>75</v>
      </c>
      <c r="G47" s="90" t="s">
        <v>67</v>
      </c>
      <c r="H47" s="90" t="s">
        <v>66</v>
      </c>
      <c r="I47" s="90"/>
      <c r="J47" s="90"/>
      <c r="K47" s="91">
        <v>73</v>
      </c>
      <c r="L47" s="91"/>
      <c r="M47" s="343">
        <v>131</v>
      </c>
      <c r="N47" s="92" t="s">
        <v>130</v>
      </c>
      <c r="O47" s="93">
        <v>269000000</v>
      </c>
      <c r="P47" s="93">
        <v>0</v>
      </c>
      <c r="Q47" s="93">
        <v>0</v>
      </c>
      <c r="R47" s="93">
        <v>0</v>
      </c>
      <c r="S47" s="93">
        <v>0</v>
      </c>
      <c r="T47" s="94">
        <f t="shared" si="25"/>
        <v>0</v>
      </c>
      <c r="U47" s="94">
        <f t="shared" si="8"/>
        <v>269000000</v>
      </c>
      <c r="V47" s="93"/>
      <c r="W47" s="94">
        <f>+U47-V47</f>
        <v>269000000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4">
        <f t="shared" si="28"/>
        <v>0</v>
      </c>
      <c r="AK47" s="95">
        <f t="shared" si="10"/>
        <v>0</v>
      </c>
      <c r="AL47" s="94">
        <f t="shared" si="52"/>
        <v>269000000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4">
        <f t="shared" si="3"/>
        <v>0</v>
      </c>
      <c r="AZ47" s="95">
        <f t="shared" si="4"/>
        <v>0</v>
      </c>
      <c r="BA47" s="94">
        <f>AJ47-AY47</f>
        <v>0</v>
      </c>
      <c r="BB47" s="93">
        <f>+AM47</f>
        <v>0</v>
      </c>
      <c r="BC47" s="93">
        <v>0</v>
      </c>
      <c r="BD47" s="93">
        <v>0</v>
      </c>
      <c r="BE47" s="93">
        <v>0</v>
      </c>
      <c r="BF47" s="93">
        <v>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  <c r="BN47" s="94">
        <f t="shared" si="31"/>
        <v>0</v>
      </c>
      <c r="BO47" s="95">
        <f t="shared" si="13"/>
        <v>0</v>
      </c>
      <c r="BP47" s="96">
        <f>AY47-BN47</f>
        <v>0</v>
      </c>
      <c r="BR47" s="336">
        <f>VLOOKUP(M47,'[2]EJEGAST ENERO'!$D$2:$N$136,11,0)</f>
        <v>269000000</v>
      </c>
      <c r="BS47" s="363">
        <f>+W47-BR47</f>
        <v>0</v>
      </c>
      <c r="BT47" s="336"/>
      <c r="BU47" s="336"/>
    </row>
    <row r="48" spans="1:73" ht="12.75">
      <c r="A48" s="89" t="s">
        <v>64</v>
      </c>
      <c r="B48" s="90" t="s">
        <v>69</v>
      </c>
      <c r="C48" s="90" t="s">
        <v>69</v>
      </c>
      <c r="D48" s="97" t="s">
        <v>77</v>
      </c>
      <c r="E48" s="105" t="s">
        <v>72</v>
      </c>
      <c r="F48" s="97" t="s">
        <v>77</v>
      </c>
      <c r="G48" s="90" t="s">
        <v>67</v>
      </c>
      <c r="H48" s="90" t="s">
        <v>66</v>
      </c>
      <c r="I48" s="90"/>
      <c r="J48" s="90"/>
      <c r="K48" s="91">
        <v>74</v>
      </c>
      <c r="L48" s="91"/>
      <c r="M48" s="343">
        <v>132</v>
      </c>
      <c r="N48" s="92" t="s">
        <v>131</v>
      </c>
      <c r="O48" s="93">
        <v>680000000</v>
      </c>
      <c r="P48" s="93">
        <v>0</v>
      </c>
      <c r="Q48" s="93">
        <v>0</v>
      </c>
      <c r="R48" s="93">
        <v>0</v>
      </c>
      <c r="S48" s="93">
        <v>0</v>
      </c>
      <c r="T48" s="94">
        <f t="shared" si="25"/>
        <v>0</v>
      </c>
      <c r="U48" s="94">
        <f t="shared" si="8"/>
        <v>680000000</v>
      </c>
      <c r="V48" s="93"/>
      <c r="W48" s="94">
        <f>+U48-V48</f>
        <v>680000000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4">
        <f t="shared" si="28"/>
        <v>0</v>
      </c>
      <c r="AK48" s="95">
        <f t="shared" si="10"/>
        <v>0</v>
      </c>
      <c r="AL48" s="94">
        <f t="shared" si="52"/>
        <v>680000000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4">
        <f t="shared" si="3"/>
        <v>0</v>
      </c>
      <c r="AZ48" s="95">
        <f t="shared" si="4"/>
        <v>0</v>
      </c>
      <c r="BA48" s="94">
        <f>AJ48-AY48</f>
        <v>0</v>
      </c>
      <c r="BB48" s="93">
        <f>+AM48</f>
        <v>0</v>
      </c>
      <c r="BC48" s="93">
        <v>0</v>
      </c>
      <c r="BD48" s="93">
        <v>0</v>
      </c>
      <c r="BE48" s="93">
        <v>0</v>
      </c>
      <c r="BF48" s="93">
        <v>0</v>
      </c>
      <c r="BG48" s="93">
        <v>0</v>
      </c>
      <c r="BH48" s="93">
        <v>0</v>
      </c>
      <c r="BI48" s="93">
        <v>0</v>
      </c>
      <c r="BJ48" s="93">
        <v>0</v>
      </c>
      <c r="BK48" s="93">
        <v>0</v>
      </c>
      <c r="BL48" s="93">
        <v>0</v>
      </c>
      <c r="BM48" s="93">
        <v>0</v>
      </c>
      <c r="BN48" s="94">
        <f t="shared" si="31"/>
        <v>0</v>
      </c>
      <c r="BO48" s="95">
        <f t="shared" si="13"/>
        <v>0</v>
      </c>
      <c r="BP48" s="96">
        <f>AY48-BN48</f>
        <v>0</v>
      </c>
      <c r="BR48" s="336">
        <f>VLOOKUP(M48,'[2]EJEGAST ENERO'!$D$2:$N$136,11,0)</f>
        <v>680000000</v>
      </c>
      <c r="BS48" s="363">
        <f>+W48-BR48</f>
        <v>0</v>
      </c>
      <c r="BT48" s="336"/>
      <c r="BU48" s="336"/>
    </row>
    <row r="49" spans="1:73" ht="12.75">
      <c r="A49" s="89" t="s">
        <v>64</v>
      </c>
      <c r="B49" s="90" t="s">
        <v>69</v>
      </c>
      <c r="C49" s="90" t="s">
        <v>69</v>
      </c>
      <c r="D49" s="97" t="s">
        <v>77</v>
      </c>
      <c r="E49" s="105" t="s">
        <v>72</v>
      </c>
      <c r="F49" s="105" t="s">
        <v>79</v>
      </c>
      <c r="G49" s="90" t="s">
        <v>67</v>
      </c>
      <c r="H49" s="90" t="s">
        <v>66</v>
      </c>
      <c r="I49" s="90"/>
      <c r="J49" s="90"/>
      <c r="K49" s="91">
        <v>75</v>
      </c>
      <c r="L49" s="91"/>
      <c r="M49" s="343">
        <v>133</v>
      </c>
      <c r="N49" s="98" t="s">
        <v>132</v>
      </c>
      <c r="O49" s="93">
        <v>302000000</v>
      </c>
      <c r="P49" s="93">
        <v>0</v>
      </c>
      <c r="Q49" s="93">
        <v>0</v>
      </c>
      <c r="R49" s="93">
        <v>0</v>
      </c>
      <c r="S49" s="93">
        <v>0</v>
      </c>
      <c r="T49" s="94">
        <f t="shared" si="25"/>
        <v>0</v>
      </c>
      <c r="U49" s="94">
        <f t="shared" si="8"/>
        <v>302000000</v>
      </c>
      <c r="V49" s="93"/>
      <c r="W49" s="94">
        <f>+U49-V49</f>
        <v>302000000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4">
        <f t="shared" si="28"/>
        <v>0</v>
      </c>
      <c r="AK49" s="95">
        <f t="shared" si="10"/>
        <v>0</v>
      </c>
      <c r="AL49" s="94">
        <f t="shared" si="52"/>
        <v>302000000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4">
        <f t="shared" si="3"/>
        <v>0</v>
      </c>
      <c r="AZ49" s="95">
        <f t="shared" si="4"/>
        <v>0</v>
      </c>
      <c r="BA49" s="94">
        <f>AJ49-AY49</f>
        <v>0</v>
      </c>
      <c r="BB49" s="93">
        <f>+AM49</f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4">
        <f t="shared" si="31"/>
        <v>0</v>
      </c>
      <c r="BO49" s="95">
        <f t="shared" si="13"/>
        <v>0</v>
      </c>
      <c r="BP49" s="96">
        <f>AY49-BN49</f>
        <v>0</v>
      </c>
      <c r="BR49" s="336">
        <f>VLOOKUP(M49,'[2]EJEGAST ENERO'!$D$2:$N$136,11,0)</f>
        <v>302000000</v>
      </c>
      <c r="BS49" s="363">
        <f>+W49-BR49</f>
        <v>0</v>
      </c>
      <c r="BT49" s="336"/>
      <c r="BU49" s="336"/>
    </row>
    <row r="50" spans="1:73" ht="12.75">
      <c r="A50" s="89" t="s">
        <v>64</v>
      </c>
      <c r="B50" s="90" t="s">
        <v>69</v>
      </c>
      <c r="C50" s="90" t="s">
        <v>69</v>
      </c>
      <c r="D50" s="97" t="s">
        <v>77</v>
      </c>
      <c r="E50" s="105" t="s">
        <v>72</v>
      </c>
      <c r="F50" s="105" t="s">
        <v>81</v>
      </c>
      <c r="G50" s="90" t="s">
        <v>67</v>
      </c>
      <c r="H50" s="90" t="s">
        <v>66</v>
      </c>
      <c r="I50" s="90"/>
      <c r="J50" s="90"/>
      <c r="K50" s="91">
        <v>76</v>
      </c>
      <c r="L50" s="91"/>
      <c r="M50" s="343">
        <v>134</v>
      </c>
      <c r="N50" s="98" t="s">
        <v>133</v>
      </c>
      <c r="O50" s="93">
        <v>457000000</v>
      </c>
      <c r="P50" s="93">
        <v>0</v>
      </c>
      <c r="Q50" s="93">
        <v>0</v>
      </c>
      <c r="R50" s="93">
        <v>0</v>
      </c>
      <c r="S50" s="93">
        <v>0</v>
      </c>
      <c r="T50" s="94">
        <f t="shared" si="25"/>
        <v>0</v>
      </c>
      <c r="U50" s="94">
        <f t="shared" si="8"/>
        <v>457000000</v>
      </c>
      <c r="V50" s="93"/>
      <c r="W50" s="94">
        <f>+U50-V50</f>
        <v>457000000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4">
        <f t="shared" si="28"/>
        <v>0</v>
      </c>
      <c r="AK50" s="95">
        <f t="shared" si="10"/>
        <v>0</v>
      </c>
      <c r="AL50" s="94">
        <f t="shared" si="52"/>
        <v>457000000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4">
        <f t="shared" si="3"/>
        <v>0</v>
      </c>
      <c r="AZ50" s="95">
        <f t="shared" si="4"/>
        <v>0</v>
      </c>
      <c r="BA50" s="94">
        <f>AJ50-AY50</f>
        <v>0</v>
      </c>
      <c r="BB50" s="93">
        <f>+AM50</f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4">
        <f t="shared" si="31"/>
        <v>0</v>
      </c>
      <c r="BO50" s="95">
        <f t="shared" si="13"/>
        <v>0</v>
      </c>
      <c r="BP50" s="96">
        <f>AY50-BN50</f>
        <v>0</v>
      </c>
      <c r="BR50" s="336">
        <f>VLOOKUP(M50,'[2]EJEGAST ENERO'!$D$2:$N$136,11,0)</f>
        <v>457000000</v>
      </c>
      <c r="BS50" s="363">
        <f>+W50-BR50</f>
        <v>0</v>
      </c>
      <c r="BT50" s="336"/>
      <c r="BU50" s="336"/>
    </row>
    <row r="51" spans="1:73" ht="12.75">
      <c r="A51" s="109" t="s">
        <v>64</v>
      </c>
      <c r="B51" s="110" t="s">
        <v>69</v>
      </c>
      <c r="C51" s="110" t="s">
        <v>69</v>
      </c>
      <c r="D51" s="111" t="s">
        <v>77</v>
      </c>
      <c r="E51" s="118" t="s">
        <v>75</v>
      </c>
      <c r="F51" s="110" t="s">
        <v>66</v>
      </c>
      <c r="G51" s="110" t="s">
        <v>67</v>
      </c>
      <c r="H51" s="110" t="s">
        <v>66</v>
      </c>
      <c r="I51" s="110"/>
      <c r="J51" s="110"/>
      <c r="K51" s="110"/>
      <c r="L51" s="110"/>
      <c r="M51" s="343"/>
      <c r="N51" s="112" t="s">
        <v>134</v>
      </c>
      <c r="O51" s="113">
        <f aca="true" t="shared" si="53" ref="O51:T51">SUM(O52:O58)</f>
        <v>1746000000</v>
      </c>
      <c r="P51" s="113">
        <f t="shared" si="53"/>
        <v>0</v>
      </c>
      <c r="Q51" s="113">
        <f t="shared" si="53"/>
        <v>0</v>
      </c>
      <c r="R51" s="113">
        <f t="shared" si="53"/>
        <v>0</v>
      </c>
      <c r="S51" s="113">
        <f t="shared" si="53"/>
        <v>0</v>
      </c>
      <c r="T51" s="113">
        <f t="shared" si="53"/>
        <v>0</v>
      </c>
      <c r="U51" s="113">
        <f t="shared" si="8"/>
        <v>1746000000</v>
      </c>
      <c r="V51" s="113">
        <f>SUM(V52:V58)</f>
        <v>0</v>
      </c>
      <c r="W51" s="113">
        <f>SUM(W52:W58)</f>
        <v>1746000000</v>
      </c>
      <c r="X51" s="113">
        <f aca="true" t="shared" si="54" ref="X51:AI51">SUM(X52:X58)</f>
        <v>0</v>
      </c>
      <c r="Y51" s="113">
        <f t="shared" si="54"/>
        <v>0</v>
      </c>
      <c r="Z51" s="113">
        <f t="shared" si="54"/>
        <v>0</v>
      </c>
      <c r="AA51" s="113">
        <f t="shared" si="54"/>
        <v>0</v>
      </c>
      <c r="AB51" s="113">
        <f t="shared" si="54"/>
        <v>0</v>
      </c>
      <c r="AC51" s="113">
        <f t="shared" si="54"/>
        <v>0</v>
      </c>
      <c r="AD51" s="113">
        <f t="shared" si="54"/>
        <v>0</v>
      </c>
      <c r="AE51" s="114">
        <f>SUM(AE52:AE58)</f>
        <v>0</v>
      </c>
      <c r="AF51" s="114">
        <f>SUM(AF52:AF58)</f>
        <v>0</v>
      </c>
      <c r="AG51" s="114">
        <f>SUM(AG52:AG58)</f>
        <v>0</v>
      </c>
      <c r="AH51" s="113">
        <f>SUM(AH52:AH58)</f>
        <v>0</v>
      </c>
      <c r="AI51" s="113">
        <f t="shared" si="54"/>
        <v>0</v>
      </c>
      <c r="AJ51" s="113">
        <f t="shared" si="28"/>
        <v>0</v>
      </c>
      <c r="AK51" s="116">
        <f t="shared" si="10"/>
        <v>0</v>
      </c>
      <c r="AL51" s="113">
        <f>SUM(AL52:AL58)</f>
        <v>1746000000</v>
      </c>
      <c r="AM51" s="113">
        <f aca="true" t="shared" si="55" ref="AM51:AX51">SUM(AM52:AM58)</f>
        <v>0</v>
      </c>
      <c r="AN51" s="113">
        <f t="shared" si="55"/>
        <v>0</v>
      </c>
      <c r="AO51" s="113">
        <f t="shared" si="55"/>
        <v>0</v>
      </c>
      <c r="AP51" s="113">
        <f t="shared" si="55"/>
        <v>0</v>
      </c>
      <c r="AQ51" s="113">
        <f t="shared" si="55"/>
        <v>0</v>
      </c>
      <c r="AR51" s="113">
        <f t="shared" si="55"/>
        <v>0</v>
      </c>
      <c r="AS51" s="113">
        <f t="shared" si="55"/>
        <v>0</v>
      </c>
      <c r="AT51" s="114">
        <f t="shared" si="55"/>
        <v>0</v>
      </c>
      <c r="AU51" s="114">
        <f t="shared" si="55"/>
        <v>0</v>
      </c>
      <c r="AV51" s="115">
        <f t="shared" si="55"/>
        <v>0</v>
      </c>
      <c r="AW51" s="113">
        <f t="shared" si="55"/>
        <v>0</v>
      </c>
      <c r="AX51" s="113">
        <f t="shared" si="55"/>
        <v>0</v>
      </c>
      <c r="AY51" s="113">
        <f t="shared" si="3"/>
        <v>0</v>
      </c>
      <c r="AZ51" s="116">
        <f t="shared" si="4"/>
        <v>0</v>
      </c>
      <c r="BA51" s="113">
        <f>SUM(BA52:BA58)</f>
        <v>0</v>
      </c>
      <c r="BB51" s="113">
        <f aca="true" t="shared" si="56" ref="BB51:BM51">SUM(BB52:BB58)</f>
        <v>0</v>
      </c>
      <c r="BC51" s="113">
        <f t="shared" si="56"/>
        <v>0</v>
      </c>
      <c r="BD51" s="113">
        <f t="shared" si="56"/>
        <v>0</v>
      </c>
      <c r="BE51" s="113">
        <f t="shared" si="56"/>
        <v>0</v>
      </c>
      <c r="BF51" s="113">
        <f t="shared" si="56"/>
        <v>0</v>
      </c>
      <c r="BG51" s="113">
        <f t="shared" si="56"/>
        <v>0</v>
      </c>
      <c r="BH51" s="113">
        <f t="shared" si="56"/>
        <v>0</v>
      </c>
      <c r="BI51" s="114">
        <f t="shared" si="56"/>
        <v>0</v>
      </c>
      <c r="BJ51" s="114">
        <f t="shared" si="56"/>
        <v>0</v>
      </c>
      <c r="BK51" s="115">
        <f t="shared" si="56"/>
        <v>0</v>
      </c>
      <c r="BL51" s="113">
        <f t="shared" si="56"/>
        <v>0</v>
      </c>
      <c r="BM51" s="113">
        <f t="shared" si="56"/>
        <v>0</v>
      </c>
      <c r="BN51" s="113">
        <f t="shared" si="31"/>
        <v>0</v>
      </c>
      <c r="BO51" s="116">
        <f t="shared" si="13"/>
        <v>0</v>
      </c>
      <c r="BP51" s="117">
        <f>SUM(BP52:BP58)</f>
        <v>0</v>
      </c>
      <c r="BR51" s="336"/>
      <c r="BS51" s="363"/>
      <c r="BT51" s="336"/>
      <c r="BU51" s="336"/>
    </row>
    <row r="52" spans="1:73" ht="12.75">
      <c r="A52" s="89" t="s">
        <v>64</v>
      </c>
      <c r="B52" s="90" t="s">
        <v>69</v>
      </c>
      <c r="C52" s="90" t="s">
        <v>69</v>
      </c>
      <c r="D52" s="97" t="s">
        <v>77</v>
      </c>
      <c r="E52" s="105" t="s">
        <v>75</v>
      </c>
      <c r="F52" s="105" t="s">
        <v>72</v>
      </c>
      <c r="G52" s="90" t="s">
        <v>67</v>
      </c>
      <c r="H52" s="90" t="s">
        <v>66</v>
      </c>
      <c r="I52" s="90"/>
      <c r="J52" s="90"/>
      <c r="K52" s="91">
        <v>77</v>
      </c>
      <c r="L52" s="91"/>
      <c r="M52" s="343">
        <v>135</v>
      </c>
      <c r="N52" s="92" t="s">
        <v>135</v>
      </c>
      <c r="O52" s="93">
        <v>142000000</v>
      </c>
      <c r="P52" s="93">
        <v>0</v>
      </c>
      <c r="Q52" s="93">
        <v>0</v>
      </c>
      <c r="R52" s="93">
        <v>0</v>
      </c>
      <c r="S52" s="93">
        <v>0</v>
      </c>
      <c r="T52" s="94">
        <f t="shared" si="25"/>
        <v>0</v>
      </c>
      <c r="U52" s="94">
        <f t="shared" si="8"/>
        <v>142000000</v>
      </c>
      <c r="V52" s="93"/>
      <c r="W52" s="94">
        <f aca="true" t="shared" si="57" ref="W52:W58">+U52-V52</f>
        <v>142000000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4">
        <f t="shared" si="28"/>
        <v>0</v>
      </c>
      <c r="AK52" s="95">
        <f t="shared" si="10"/>
        <v>0</v>
      </c>
      <c r="AL52" s="94">
        <f t="shared" si="52"/>
        <v>142000000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4">
        <f t="shared" si="3"/>
        <v>0</v>
      </c>
      <c r="AZ52" s="95">
        <f t="shared" si="4"/>
        <v>0</v>
      </c>
      <c r="BA52" s="94">
        <f aca="true" t="shared" si="58" ref="BA52:BA58">AJ52-AY52</f>
        <v>0</v>
      </c>
      <c r="BB52" s="93">
        <f aca="true" t="shared" si="59" ref="BB52:BB58">+AM52</f>
        <v>0</v>
      </c>
      <c r="BC52" s="93">
        <v>0</v>
      </c>
      <c r="BD52" s="93">
        <v>0</v>
      </c>
      <c r="BE52" s="93">
        <v>0</v>
      </c>
      <c r="BF52" s="93">
        <v>0</v>
      </c>
      <c r="BG52" s="93">
        <v>0</v>
      </c>
      <c r="BH52" s="93">
        <v>0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4">
        <f t="shared" si="31"/>
        <v>0</v>
      </c>
      <c r="BO52" s="95">
        <f t="shared" si="13"/>
        <v>0</v>
      </c>
      <c r="BP52" s="96">
        <f aca="true" t="shared" si="60" ref="BP52:BP58">AY52-BN52</f>
        <v>0</v>
      </c>
      <c r="BR52" s="336">
        <f>VLOOKUP(M52,'[2]EJEGAST ENERO'!$D$2:$N$136,11,0)</f>
        <v>142000000</v>
      </c>
      <c r="BS52" s="363">
        <f>+W52-BR52</f>
        <v>0</v>
      </c>
      <c r="BT52" s="336"/>
      <c r="BU52" s="336"/>
    </row>
    <row r="53" spans="1:73" ht="12.75">
      <c r="A53" s="89" t="s">
        <v>64</v>
      </c>
      <c r="B53" s="90" t="s">
        <v>69</v>
      </c>
      <c r="C53" s="90" t="s">
        <v>69</v>
      </c>
      <c r="D53" s="97" t="s">
        <v>77</v>
      </c>
      <c r="E53" s="105" t="s">
        <v>75</v>
      </c>
      <c r="F53" s="105" t="s">
        <v>75</v>
      </c>
      <c r="G53" s="90" t="s">
        <v>67</v>
      </c>
      <c r="H53" s="90" t="s">
        <v>66</v>
      </c>
      <c r="I53" s="90"/>
      <c r="J53" s="90"/>
      <c r="K53" s="91">
        <v>78</v>
      </c>
      <c r="L53" s="91"/>
      <c r="M53" s="343">
        <v>136</v>
      </c>
      <c r="N53" s="92" t="s">
        <v>136</v>
      </c>
      <c r="O53" s="93">
        <v>892000000</v>
      </c>
      <c r="P53" s="93">
        <v>0</v>
      </c>
      <c r="Q53" s="93">
        <v>0</v>
      </c>
      <c r="R53" s="93">
        <v>0</v>
      </c>
      <c r="S53" s="93">
        <v>0</v>
      </c>
      <c r="T53" s="94">
        <f t="shared" si="25"/>
        <v>0</v>
      </c>
      <c r="U53" s="94">
        <f t="shared" si="8"/>
        <v>892000000</v>
      </c>
      <c r="V53" s="93"/>
      <c r="W53" s="94">
        <f t="shared" si="57"/>
        <v>892000000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4">
        <f t="shared" si="28"/>
        <v>0</v>
      </c>
      <c r="AK53" s="95">
        <f t="shared" si="10"/>
        <v>0</v>
      </c>
      <c r="AL53" s="94">
        <f t="shared" si="52"/>
        <v>892000000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4">
        <f t="shared" si="3"/>
        <v>0</v>
      </c>
      <c r="AZ53" s="95">
        <f t="shared" si="4"/>
        <v>0</v>
      </c>
      <c r="BA53" s="94">
        <f t="shared" si="58"/>
        <v>0</v>
      </c>
      <c r="BB53" s="93">
        <f t="shared" si="59"/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4">
        <f t="shared" si="31"/>
        <v>0</v>
      </c>
      <c r="BO53" s="95">
        <f t="shared" si="13"/>
        <v>0</v>
      </c>
      <c r="BP53" s="96">
        <f t="shared" si="60"/>
        <v>0</v>
      </c>
      <c r="BR53" s="336">
        <f>VLOOKUP(M53,'[2]EJEGAST ENERO'!$D$2:$N$136,11,0)</f>
        <v>892000000</v>
      </c>
      <c r="BS53" s="363">
        <f>+W53-BR53</f>
        <v>0</v>
      </c>
      <c r="BT53" s="336"/>
      <c r="BU53" s="336"/>
    </row>
    <row r="54" spans="1:73" ht="12.75">
      <c r="A54" s="89" t="s">
        <v>64</v>
      </c>
      <c r="B54" s="90" t="s">
        <v>69</v>
      </c>
      <c r="C54" s="90" t="s">
        <v>69</v>
      </c>
      <c r="D54" s="97" t="s">
        <v>77</v>
      </c>
      <c r="E54" s="105" t="s">
        <v>75</v>
      </c>
      <c r="F54" s="105" t="s">
        <v>77</v>
      </c>
      <c r="G54" s="90" t="s">
        <v>67</v>
      </c>
      <c r="H54" s="90" t="s">
        <v>66</v>
      </c>
      <c r="I54" s="90"/>
      <c r="J54" s="90"/>
      <c r="K54" s="91">
        <v>79</v>
      </c>
      <c r="L54" s="91"/>
      <c r="M54" s="343">
        <v>137</v>
      </c>
      <c r="N54" s="92" t="s">
        <v>137</v>
      </c>
      <c r="O54" s="93">
        <v>142000000</v>
      </c>
      <c r="P54" s="93">
        <v>0</v>
      </c>
      <c r="Q54" s="93">
        <v>0</v>
      </c>
      <c r="R54" s="93">
        <v>0</v>
      </c>
      <c r="S54" s="93">
        <v>0</v>
      </c>
      <c r="T54" s="94">
        <f t="shared" si="25"/>
        <v>0</v>
      </c>
      <c r="U54" s="94">
        <f t="shared" si="8"/>
        <v>142000000</v>
      </c>
      <c r="V54" s="93"/>
      <c r="W54" s="94">
        <f t="shared" si="57"/>
        <v>142000000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4">
        <f t="shared" si="28"/>
        <v>0</v>
      </c>
      <c r="AK54" s="95">
        <f t="shared" si="10"/>
        <v>0</v>
      </c>
      <c r="AL54" s="94">
        <f t="shared" si="52"/>
        <v>142000000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4">
        <f t="shared" si="3"/>
        <v>0</v>
      </c>
      <c r="AZ54" s="95">
        <f t="shared" si="4"/>
        <v>0</v>
      </c>
      <c r="BA54" s="94">
        <f t="shared" si="58"/>
        <v>0</v>
      </c>
      <c r="BB54" s="93">
        <f t="shared" si="59"/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4">
        <f t="shared" si="31"/>
        <v>0</v>
      </c>
      <c r="BO54" s="95">
        <f t="shared" si="13"/>
        <v>0</v>
      </c>
      <c r="BP54" s="96">
        <f t="shared" si="60"/>
        <v>0</v>
      </c>
      <c r="BR54" s="336">
        <f>VLOOKUP(M54,'[2]EJEGAST ENERO'!$D$2:$N$136,11,0)</f>
        <v>142000000</v>
      </c>
      <c r="BS54" s="363">
        <f>+W54-BR54</f>
        <v>0</v>
      </c>
      <c r="BT54" s="336"/>
      <c r="BU54" s="336"/>
    </row>
    <row r="55" spans="1:73" ht="12.75">
      <c r="A55" s="89" t="s">
        <v>64</v>
      </c>
      <c r="B55" s="90" t="s">
        <v>69</v>
      </c>
      <c r="C55" s="90" t="s">
        <v>69</v>
      </c>
      <c r="D55" s="97" t="s">
        <v>77</v>
      </c>
      <c r="E55" s="105" t="s">
        <v>75</v>
      </c>
      <c r="F55" s="105" t="s">
        <v>79</v>
      </c>
      <c r="G55" s="90" t="s">
        <v>67</v>
      </c>
      <c r="H55" s="90" t="s">
        <v>66</v>
      </c>
      <c r="I55" s="90"/>
      <c r="J55" s="90"/>
      <c r="K55" s="91">
        <v>80</v>
      </c>
      <c r="L55" s="91"/>
      <c r="M55" s="343"/>
      <c r="N55" s="98" t="s">
        <v>138</v>
      </c>
      <c r="O55" s="93">
        <v>0</v>
      </c>
      <c r="P55" s="93">
        <v>0</v>
      </c>
      <c r="Q55" s="93">
        <v>0</v>
      </c>
      <c r="R55" s="93"/>
      <c r="S55" s="93"/>
      <c r="T55" s="94">
        <f t="shared" si="25"/>
        <v>0</v>
      </c>
      <c r="U55" s="94">
        <f t="shared" si="8"/>
        <v>0</v>
      </c>
      <c r="V55" s="93"/>
      <c r="W55" s="94">
        <f t="shared" si="57"/>
        <v>0</v>
      </c>
      <c r="X55" s="93">
        <v>0</v>
      </c>
      <c r="Y55" s="93"/>
      <c r="Z55" s="93"/>
      <c r="AA55" s="93">
        <v>0</v>
      </c>
      <c r="AB55" s="93">
        <v>0</v>
      </c>
      <c r="AC55" s="93">
        <v>0</v>
      </c>
      <c r="AD55" s="93">
        <v>0</v>
      </c>
      <c r="AE55" s="93"/>
      <c r="AF55" s="93">
        <v>0</v>
      </c>
      <c r="AG55" s="93">
        <v>0</v>
      </c>
      <c r="AH55" s="93">
        <v>0</v>
      </c>
      <c r="AI55" s="93"/>
      <c r="AJ55" s="94">
        <f t="shared" si="28"/>
        <v>0</v>
      </c>
      <c r="AK55" s="95">
        <f t="shared" si="10"/>
        <v>0</v>
      </c>
      <c r="AL55" s="94">
        <f t="shared" si="52"/>
        <v>0</v>
      </c>
      <c r="AM55" s="93">
        <v>0</v>
      </c>
      <c r="AN55" s="93"/>
      <c r="AO55" s="93"/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/>
      <c r="AY55" s="94">
        <f t="shared" si="3"/>
        <v>0</v>
      </c>
      <c r="AZ55" s="95">
        <f t="shared" si="4"/>
        <v>0</v>
      </c>
      <c r="BA55" s="94">
        <f t="shared" si="58"/>
        <v>0</v>
      </c>
      <c r="BB55" s="93">
        <f t="shared" si="59"/>
        <v>0</v>
      </c>
      <c r="BC55" s="93"/>
      <c r="BD55" s="93"/>
      <c r="BE55" s="93">
        <v>0</v>
      </c>
      <c r="BF55" s="93">
        <v>0</v>
      </c>
      <c r="BG55" s="93">
        <v>0</v>
      </c>
      <c r="BH55" s="93">
        <v>0</v>
      </c>
      <c r="BI55" s="93">
        <f>+AT55</f>
        <v>0</v>
      </c>
      <c r="BJ55" s="93">
        <v>0</v>
      </c>
      <c r="BK55" s="93"/>
      <c r="BL55" s="93"/>
      <c r="BM55" s="93"/>
      <c r="BN55" s="94">
        <f t="shared" si="31"/>
        <v>0</v>
      </c>
      <c r="BO55" s="95">
        <f t="shared" si="13"/>
        <v>0</v>
      </c>
      <c r="BP55" s="96">
        <f t="shared" si="60"/>
        <v>0</v>
      </c>
      <c r="BR55" s="336"/>
      <c r="BS55" s="363"/>
      <c r="BT55" s="336"/>
      <c r="BU55" s="336"/>
    </row>
    <row r="56" spans="1:73" ht="12.75">
      <c r="A56" s="89" t="s">
        <v>64</v>
      </c>
      <c r="B56" s="90" t="s">
        <v>69</v>
      </c>
      <c r="C56" s="90" t="s">
        <v>69</v>
      </c>
      <c r="D56" s="97" t="s">
        <v>77</v>
      </c>
      <c r="E56" s="105" t="s">
        <v>75</v>
      </c>
      <c r="F56" s="105" t="s">
        <v>83</v>
      </c>
      <c r="G56" s="90" t="s">
        <v>67</v>
      </c>
      <c r="H56" s="90" t="s">
        <v>66</v>
      </c>
      <c r="I56" s="90"/>
      <c r="J56" s="90"/>
      <c r="K56" s="91">
        <v>81</v>
      </c>
      <c r="L56" s="91"/>
      <c r="M56" s="343">
        <v>139</v>
      </c>
      <c r="N56" s="98" t="s">
        <v>139</v>
      </c>
      <c r="O56" s="93">
        <v>342000000</v>
      </c>
      <c r="P56" s="93">
        <v>0</v>
      </c>
      <c r="Q56" s="93">
        <v>0</v>
      </c>
      <c r="R56" s="93">
        <v>0</v>
      </c>
      <c r="S56" s="93">
        <v>0</v>
      </c>
      <c r="T56" s="94">
        <f t="shared" si="25"/>
        <v>0</v>
      </c>
      <c r="U56" s="94">
        <f t="shared" si="8"/>
        <v>342000000</v>
      </c>
      <c r="V56" s="93"/>
      <c r="W56" s="94">
        <f t="shared" si="57"/>
        <v>342000000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4">
        <f t="shared" si="28"/>
        <v>0</v>
      </c>
      <c r="AK56" s="95">
        <f t="shared" si="10"/>
        <v>0</v>
      </c>
      <c r="AL56" s="94">
        <f t="shared" si="52"/>
        <v>342000000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4">
        <f t="shared" si="3"/>
        <v>0</v>
      </c>
      <c r="AZ56" s="95">
        <f t="shared" si="4"/>
        <v>0</v>
      </c>
      <c r="BA56" s="94">
        <f t="shared" si="58"/>
        <v>0</v>
      </c>
      <c r="BB56" s="93">
        <f t="shared" si="59"/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4">
        <f t="shared" si="31"/>
        <v>0</v>
      </c>
      <c r="BO56" s="95">
        <f t="shared" si="13"/>
        <v>0</v>
      </c>
      <c r="BP56" s="96">
        <f t="shared" si="60"/>
        <v>0</v>
      </c>
      <c r="BR56" s="336">
        <f>VLOOKUP(M56,'[2]EJEGAST ENERO'!$D$2:$N$136,11,0)</f>
        <v>342000000</v>
      </c>
      <c r="BS56" s="363">
        <f>+W56-BR56</f>
        <v>0</v>
      </c>
      <c r="BT56" s="336"/>
      <c r="BU56" s="336"/>
    </row>
    <row r="57" spans="1:73" ht="12.75">
      <c r="A57" s="89" t="s">
        <v>64</v>
      </c>
      <c r="B57" s="90" t="s">
        <v>69</v>
      </c>
      <c r="C57" s="90" t="s">
        <v>69</v>
      </c>
      <c r="D57" s="97" t="s">
        <v>77</v>
      </c>
      <c r="E57" s="105" t="s">
        <v>75</v>
      </c>
      <c r="F57" s="105" t="s">
        <v>85</v>
      </c>
      <c r="G57" s="90" t="s">
        <v>67</v>
      </c>
      <c r="H57" s="90" t="s">
        <v>66</v>
      </c>
      <c r="I57" s="90"/>
      <c r="J57" s="90"/>
      <c r="K57" s="91">
        <v>82</v>
      </c>
      <c r="L57" s="91"/>
      <c r="M57" s="343">
        <v>140</v>
      </c>
      <c r="N57" s="98" t="s">
        <v>140</v>
      </c>
      <c r="O57" s="93">
        <v>228000000</v>
      </c>
      <c r="P57" s="93">
        <v>0</v>
      </c>
      <c r="Q57" s="93">
        <v>0</v>
      </c>
      <c r="R57" s="93">
        <v>0</v>
      </c>
      <c r="S57" s="93">
        <v>0</v>
      </c>
      <c r="T57" s="94">
        <f t="shared" si="25"/>
        <v>0</v>
      </c>
      <c r="U57" s="94">
        <f t="shared" si="8"/>
        <v>228000000</v>
      </c>
      <c r="V57" s="93"/>
      <c r="W57" s="94">
        <f t="shared" si="57"/>
        <v>228000000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4">
        <f t="shared" si="28"/>
        <v>0</v>
      </c>
      <c r="AK57" s="95">
        <f t="shared" si="10"/>
        <v>0</v>
      </c>
      <c r="AL57" s="94">
        <f t="shared" si="52"/>
        <v>228000000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4">
        <f t="shared" si="3"/>
        <v>0</v>
      </c>
      <c r="AZ57" s="95">
        <f t="shared" si="4"/>
        <v>0</v>
      </c>
      <c r="BA57" s="94">
        <f t="shared" si="58"/>
        <v>0</v>
      </c>
      <c r="BB57" s="93">
        <f t="shared" si="59"/>
        <v>0</v>
      </c>
      <c r="BC57" s="93">
        <v>0</v>
      </c>
      <c r="BD57" s="93">
        <v>0</v>
      </c>
      <c r="BE57" s="93">
        <v>0</v>
      </c>
      <c r="BF57" s="93">
        <v>0</v>
      </c>
      <c r="BG57" s="9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  <c r="BN57" s="94">
        <f t="shared" si="31"/>
        <v>0</v>
      </c>
      <c r="BO57" s="95">
        <f t="shared" si="13"/>
        <v>0</v>
      </c>
      <c r="BP57" s="96">
        <f t="shared" si="60"/>
        <v>0</v>
      </c>
      <c r="BR57" s="336">
        <f>VLOOKUP(M57,'[2]EJEGAST ENERO'!$D$2:$N$136,11,0)</f>
        <v>228000000</v>
      </c>
      <c r="BS57" s="363">
        <f>+W57-BR57</f>
        <v>0</v>
      </c>
      <c r="BT57" s="336"/>
      <c r="BU57" s="336"/>
    </row>
    <row r="58" spans="1:73" ht="12.75">
      <c r="A58" s="89" t="s">
        <v>64</v>
      </c>
      <c r="B58" s="90" t="s">
        <v>69</v>
      </c>
      <c r="C58" s="90" t="s">
        <v>69</v>
      </c>
      <c r="D58" s="97" t="s">
        <v>77</v>
      </c>
      <c r="E58" s="105" t="s">
        <v>75</v>
      </c>
      <c r="F58" s="105" t="s">
        <v>89</v>
      </c>
      <c r="G58" s="90" t="s">
        <v>67</v>
      </c>
      <c r="H58" s="90" t="s">
        <v>66</v>
      </c>
      <c r="I58" s="90"/>
      <c r="J58" s="90"/>
      <c r="K58" s="91">
        <v>83</v>
      </c>
      <c r="L58" s="91"/>
      <c r="M58" s="343"/>
      <c r="N58" s="98" t="s">
        <v>141</v>
      </c>
      <c r="O58" s="93">
        <v>0</v>
      </c>
      <c r="P58" s="93">
        <v>0</v>
      </c>
      <c r="Q58" s="93">
        <v>0</v>
      </c>
      <c r="R58" s="93"/>
      <c r="S58" s="93"/>
      <c r="T58" s="94">
        <f t="shared" si="25"/>
        <v>0</v>
      </c>
      <c r="U58" s="94">
        <f t="shared" si="8"/>
        <v>0</v>
      </c>
      <c r="V58" s="93"/>
      <c r="W58" s="94">
        <f t="shared" si="57"/>
        <v>0</v>
      </c>
      <c r="X58" s="93">
        <v>0</v>
      </c>
      <c r="Y58" s="93"/>
      <c r="Z58" s="93"/>
      <c r="AA58" s="93">
        <v>0</v>
      </c>
      <c r="AB58" s="93">
        <v>0</v>
      </c>
      <c r="AC58" s="93">
        <v>0</v>
      </c>
      <c r="AD58" s="93">
        <v>0</v>
      </c>
      <c r="AE58" s="93"/>
      <c r="AF58" s="93">
        <v>0</v>
      </c>
      <c r="AG58" s="93">
        <v>0</v>
      </c>
      <c r="AH58" s="93">
        <v>0</v>
      </c>
      <c r="AI58" s="93"/>
      <c r="AJ58" s="94">
        <f t="shared" si="28"/>
        <v>0</v>
      </c>
      <c r="AK58" s="95">
        <f t="shared" si="10"/>
        <v>0</v>
      </c>
      <c r="AL58" s="94">
        <f t="shared" si="52"/>
        <v>0</v>
      </c>
      <c r="AM58" s="93">
        <v>0</v>
      </c>
      <c r="AN58" s="93"/>
      <c r="AO58" s="93"/>
      <c r="AP58" s="93">
        <v>0</v>
      </c>
      <c r="AQ58" s="93">
        <v>0</v>
      </c>
      <c r="AR58" s="93">
        <v>0</v>
      </c>
      <c r="AS58" s="93">
        <v>0</v>
      </c>
      <c r="AT58" s="93">
        <v>0</v>
      </c>
      <c r="AU58" s="93">
        <v>0</v>
      </c>
      <c r="AV58" s="93">
        <v>0</v>
      </c>
      <c r="AW58" s="93">
        <v>0</v>
      </c>
      <c r="AX58" s="93"/>
      <c r="AY58" s="94">
        <f t="shared" si="3"/>
        <v>0</v>
      </c>
      <c r="AZ58" s="95">
        <f t="shared" si="4"/>
        <v>0</v>
      </c>
      <c r="BA58" s="94">
        <f t="shared" si="58"/>
        <v>0</v>
      </c>
      <c r="BB58" s="93">
        <f t="shared" si="59"/>
        <v>0</v>
      </c>
      <c r="BC58" s="93"/>
      <c r="BD58" s="93"/>
      <c r="BE58" s="93">
        <v>0</v>
      </c>
      <c r="BF58" s="93">
        <v>0</v>
      </c>
      <c r="BG58" s="93">
        <v>0</v>
      </c>
      <c r="BH58" s="93">
        <v>0</v>
      </c>
      <c r="BI58" s="93">
        <f>+AT58</f>
        <v>0</v>
      </c>
      <c r="BJ58" s="93">
        <v>0</v>
      </c>
      <c r="BK58" s="93"/>
      <c r="BL58" s="93"/>
      <c r="BM58" s="93"/>
      <c r="BN58" s="94">
        <f t="shared" si="31"/>
        <v>0</v>
      </c>
      <c r="BO58" s="95">
        <f t="shared" si="13"/>
        <v>0</v>
      </c>
      <c r="BP58" s="96">
        <f t="shared" si="60"/>
        <v>0</v>
      </c>
      <c r="BR58" s="336"/>
      <c r="BS58" s="363"/>
      <c r="BT58" s="336"/>
      <c r="BU58" s="336"/>
    </row>
    <row r="59" spans="1:73" ht="12.75">
      <c r="A59" s="109" t="s">
        <v>64</v>
      </c>
      <c r="B59" s="110" t="s">
        <v>69</v>
      </c>
      <c r="C59" s="110" t="s">
        <v>69</v>
      </c>
      <c r="D59" s="111" t="s">
        <v>77</v>
      </c>
      <c r="E59" s="118" t="s">
        <v>77</v>
      </c>
      <c r="F59" s="110" t="s">
        <v>66</v>
      </c>
      <c r="G59" s="110" t="s">
        <v>67</v>
      </c>
      <c r="H59" s="110" t="s">
        <v>66</v>
      </c>
      <c r="I59" s="110"/>
      <c r="J59" s="110"/>
      <c r="K59" s="110"/>
      <c r="L59" s="110"/>
      <c r="M59" s="343"/>
      <c r="N59" s="112" t="s">
        <v>142</v>
      </c>
      <c r="O59" s="113">
        <f aca="true" t="shared" si="61" ref="O59:T59">O60</f>
        <v>0</v>
      </c>
      <c r="P59" s="113">
        <f t="shared" si="61"/>
        <v>0</v>
      </c>
      <c r="Q59" s="113">
        <f t="shared" si="61"/>
        <v>0</v>
      </c>
      <c r="R59" s="113">
        <f t="shared" si="61"/>
        <v>0</v>
      </c>
      <c r="S59" s="113">
        <f t="shared" si="61"/>
        <v>0</v>
      </c>
      <c r="T59" s="113">
        <f t="shared" si="61"/>
        <v>0</v>
      </c>
      <c r="U59" s="113">
        <f t="shared" si="8"/>
        <v>0</v>
      </c>
      <c r="V59" s="113">
        <f>V60</f>
        <v>0</v>
      </c>
      <c r="W59" s="113">
        <f>W60</f>
        <v>0</v>
      </c>
      <c r="X59" s="113">
        <f aca="true" t="shared" si="62" ref="X59:AI59">X60</f>
        <v>0</v>
      </c>
      <c r="Y59" s="113">
        <f t="shared" si="62"/>
        <v>0</v>
      </c>
      <c r="Z59" s="113">
        <f t="shared" si="62"/>
        <v>0</v>
      </c>
      <c r="AA59" s="113">
        <f t="shared" si="62"/>
        <v>0</v>
      </c>
      <c r="AB59" s="113">
        <f t="shared" si="62"/>
        <v>0</v>
      </c>
      <c r="AC59" s="113">
        <f t="shared" si="62"/>
        <v>0</v>
      </c>
      <c r="AD59" s="113">
        <f t="shared" si="62"/>
        <v>0</v>
      </c>
      <c r="AE59" s="114">
        <f t="shared" si="62"/>
        <v>0</v>
      </c>
      <c r="AF59" s="114">
        <f t="shared" si="62"/>
        <v>0</v>
      </c>
      <c r="AG59" s="115">
        <f t="shared" si="62"/>
        <v>0</v>
      </c>
      <c r="AH59" s="115">
        <f t="shared" si="62"/>
        <v>0</v>
      </c>
      <c r="AI59" s="113">
        <f t="shared" si="62"/>
        <v>0</v>
      </c>
      <c r="AJ59" s="113">
        <f t="shared" si="28"/>
        <v>0</v>
      </c>
      <c r="AK59" s="116">
        <f t="shared" si="10"/>
        <v>0</v>
      </c>
      <c r="AL59" s="113">
        <f>AL60</f>
        <v>0</v>
      </c>
      <c r="AM59" s="113">
        <f aca="true" t="shared" si="63" ref="AM59:AX59">AM60</f>
        <v>0</v>
      </c>
      <c r="AN59" s="113">
        <f t="shared" si="63"/>
        <v>0</v>
      </c>
      <c r="AO59" s="113">
        <f t="shared" si="63"/>
        <v>0</v>
      </c>
      <c r="AP59" s="113">
        <f t="shared" si="63"/>
        <v>0</v>
      </c>
      <c r="AQ59" s="113">
        <f t="shared" si="63"/>
        <v>0</v>
      </c>
      <c r="AR59" s="113">
        <f t="shared" si="63"/>
        <v>0</v>
      </c>
      <c r="AS59" s="113">
        <f t="shared" si="63"/>
        <v>0</v>
      </c>
      <c r="AT59" s="114">
        <f t="shared" si="63"/>
        <v>0</v>
      </c>
      <c r="AU59" s="114">
        <f t="shared" si="63"/>
        <v>0</v>
      </c>
      <c r="AV59" s="115">
        <f t="shared" si="63"/>
        <v>0</v>
      </c>
      <c r="AW59" s="113">
        <f t="shared" si="63"/>
        <v>0</v>
      </c>
      <c r="AX59" s="113">
        <f t="shared" si="63"/>
        <v>0</v>
      </c>
      <c r="AY59" s="113">
        <f t="shared" si="3"/>
        <v>0</v>
      </c>
      <c r="AZ59" s="116">
        <f t="shared" si="4"/>
        <v>0</v>
      </c>
      <c r="BA59" s="113">
        <f>BA60</f>
        <v>0</v>
      </c>
      <c r="BB59" s="113">
        <f aca="true" t="shared" si="64" ref="BB59:BM59">BB60</f>
        <v>0</v>
      </c>
      <c r="BC59" s="113">
        <f t="shared" si="64"/>
        <v>0</v>
      </c>
      <c r="BD59" s="113">
        <f t="shared" si="64"/>
        <v>0</v>
      </c>
      <c r="BE59" s="113">
        <f t="shared" si="64"/>
        <v>0</v>
      </c>
      <c r="BF59" s="113">
        <f t="shared" si="64"/>
        <v>0</v>
      </c>
      <c r="BG59" s="113">
        <f t="shared" si="64"/>
        <v>0</v>
      </c>
      <c r="BH59" s="113">
        <f t="shared" si="64"/>
        <v>0</v>
      </c>
      <c r="BI59" s="114">
        <f t="shared" si="64"/>
        <v>0</v>
      </c>
      <c r="BJ59" s="114">
        <f t="shared" si="64"/>
        <v>0</v>
      </c>
      <c r="BK59" s="115">
        <f t="shared" si="64"/>
        <v>0</v>
      </c>
      <c r="BL59" s="113">
        <f t="shared" si="64"/>
        <v>0</v>
      </c>
      <c r="BM59" s="113">
        <f t="shared" si="64"/>
        <v>0</v>
      </c>
      <c r="BN59" s="113">
        <f t="shared" si="31"/>
        <v>0</v>
      </c>
      <c r="BO59" s="116">
        <f t="shared" si="13"/>
        <v>0</v>
      </c>
      <c r="BP59" s="117">
        <f>BP60</f>
        <v>0</v>
      </c>
      <c r="BR59" s="336"/>
      <c r="BS59" s="363"/>
      <c r="BT59" s="336"/>
      <c r="BU59" s="336"/>
    </row>
    <row r="60" spans="1:73" ht="12.75">
      <c r="A60" s="89" t="s">
        <v>64</v>
      </c>
      <c r="B60" s="90" t="s">
        <v>69</v>
      </c>
      <c r="C60" s="90" t="s">
        <v>69</v>
      </c>
      <c r="D60" s="97" t="s">
        <v>77</v>
      </c>
      <c r="E60" s="105" t="s">
        <v>77</v>
      </c>
      <c r="F60" s="105" t="s">
        <v>120</v>
      </c>
      <c r="G60" s="90" t="s">
        <v>67</v>
      </c>
      <c r="H60" s="90" t="s">
        <v>66</v>
      </c>
      <c r="I60" s="90"/>
      <c r="J60" s="90"/>
      <c r="K60" s="91">
        <v>84</v>
      </c>
      <c r="L60" s="91"/>
      <c r="M60" s="343"/>
      <c r="N60" s="98" t="s">
        <v>143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4">
        <f t="shared" si="25"/>
        <v>0</v>
      </c>
      <c r="U60" s="94">
        <f t="shared" si="8"/>
        <v>0</v>
      </c>
      <c r="V60" s="93"/>
      <c r="W60" s="94">
        <f>+U60-V60</f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119">
        <v>0</v>
      </c>
      <c r="AF60" s="119">
        <v>0</v>
      </c>
      <c r="AG60" s="93">
        <v>0</v>
      </c>
      <c r="AH60" s="93">
        <v>0</v>
      </c>
      <c r="AI60" s="93"/>
      <c r="AJ60" s="94">
        <f t="shared" si="28"/>
        <v>0</v>
      </c>
      <c r="AK60" s="95">
        <f t="shared" si="10"/>
        <v>0</v>
      </c>
      <c r="AL60" s="94">
        <f t="shared" si="52"/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93">
        <v>0</v>
      </c>
      <c r="AS60" s="93">
        <v>0</v>
      </c>
      <c r="AT60" s="119">
        <v>0</v>
      </c>
      <c r="AU60" s="119">
        <v>0</v>
      </c>
      <c r="AV60" s="93">
        <v>0</v>
      </c>
      <c r="AW60" s="94">
        <v>0</v>
      </c>
      <c r="AX60" s="93"/>
      <c r="AY60" s="94">
        <f t="shared" si="3"/>
        <v>0</v>
      </c>
      <c r="AZ60" s="95">
        <f t="shared" si="4"/>
        <v>0</v>
      </c>
      <c r="BA60" s="94">
        <f>AJ60-AY60</f>
        <v>0</v>
      </c>
      <c r="BB60" s="93">
        <f>+AM60</f>
        <v>0</v>
      </c>
      <c r="BC60" s="93">
        <f>+AN60</f>
        <v>0</v>
      </c>
      <c r="BD60" s="93">
        <v>0</v>
      </c>
      <c r="BE60" s="93">
        <v>0</v>
      </c>
      <c r="BF60" s="93">
        <v>0</v>
      </c>
      <c r="BG60" s="93">
        <v>0</v>
      </c>
      <c r="BH60" s="93">
        <v>0</v>
      </c>
      <c r="BI60" s="93">
        <f>+AT60</f>
        <v>0</v>
      </c>
      <c r="BJ60" s="93">
        <v>0</v>
      </c>
      <c r="BK60" s="93">
        <v>0</v>
      </c>
      <c r="BL60" s="94">
        <v>0</v>
      </c>
      <c r="BM60" s="93"/>
      <c r="BN60" s="94">
        <f t="shared" si="31"/>
        <v>0</v>
      </c>
      <c r="BO60" s="95">
        <f t="shared" si="13"/>
        <v>0</v>
      </c>
      <c r="BP60" s="96">
        <f>AY60-BN60</f>
        <v>0</v>
      </c>
      <c r="BR60" s="336"/>
      <c r="BS60" s="363"/>
      <c r="BT60" s="336"/>
      <c r="BU60" s="336"/>
    </row>
    <row r="61" spans="1:73" ht="12.75">
      <c r="A61" s="73" t="s">
        <v>64</v>
      </c>
      <c r="B61" s="74" t="s">
        <v>69</v>
      </c>
      <c r="C61" s="120" t="s">
        <v>144</v>
      </c>
      <c r="D61" s="74" t="s">
        <v>66</v>
      </c>
      <c r="E61" s="74" t="s">
        <v>66</v>
      </c>
      <c r="F61" s="74" t="s">
        <v>66</v>
      </c>
      <c r="G61" s="74" t="s">
        <v>67</v>
      </c>
      <c r="H61" s="74" t="s">
        <v>66</v>
      </c>
      <c r="I61" s="74"/>
      <c r="J61" s="74"/>
      <c r="K61" s="74"/>
      <c r="L61" s="74"/>
      <c r="M61" s="343"/>
      <c r="N61" s="75" t="s">
        <v>145</v>
      </c>
      <c r="O61" s="76">
        <f aca="true" t="shared" si="65" ref="O61:T61">O62+O88</f>
        <v>29471504000</v>
      </c>
      <c r="P61" s="76">
        <f>P62+P88</f>
        <v>0</v>
      </c>
      <c r="Q61" s="76">
        <f>Q62+Q88</f>
        <v>0</v>
      </c>
      <c r="R61" s="76">
        <f t="shared" si="65"/>
        <v>0</v>
      </c>
      <c r="S61" s="76">
        <f t="shared" si="65"/>
        <v>0</v>
      </c>
      <c r="T61" s="76">
        <f t="shared" si="65"/>
        <v>0</v>
      </c>
      <c r="U61" s="76">
        <f t="shared" si="8"/>
        <v>29471504000</v>
      </c>
      <c r="V61" s="76">
        <f>V62+V88</f>
        <v>0</v>
      </c>
      <c r="W61" s="76">
        <f>W62+W88</f>
        <v>29471504000</v>
      </c>
      <c r="X61" s="76">
        <f aca="true" t="shared" si="66" ref="X61:AI61">X62+X88</f>
        <v>2908843526</v>
      </c>
      <c r="Y61" s="76">
        <f t="shared" si="66"/>
        <v>0</v>
      </c>
      <c r="Z61" s="76">
        <f t="shared" si="66"/>
        <v>0</v>
      </c>
      <c r="AA61" s="76">
        <f t="shared" si="66"/>
        <v>0</v>
      </c>
      <c r="AB61" s="76">
        <f t="shared" si="66"/>
        <v>0</v>
      </c>
      <c r="AC61" s="76">
        <f t="shared" si="66"/>
        <v>0</v>
      </c>
      <c r="AD61" s="76">
        <f t="shared" si="66"/>
        <v>0</v>
      </c>
      <c r="AE61" s="78">
        <f>AE62+AE88</f>
        <v>0</v>
      </c>
      <c r="AF61" s="77">
        <f>AF62+AF88</f>
        <v>0</v>
      </c>
      <c r="AG61" s="77">
        <f>AG62+AG88</f>
        <v>0</v>
      </c>
      <c r="AH61" s="77">
        <f>AH62+AH88</f>
        <v>0</v>
      </c>
      <c r="AI61" s="76">
        <f t="shared" si="66"/>
        <v>0</v>
      </c>
      <c r="AJ61" s="76">
        <f t="shared" si="28"/>
        <v>2908843526</v>
      </c>
      <c r="AK61" s="79">
        <f t="shared" si="10"/>
        <v>0.09870020634169197</v>
      </c>
      <c r="AL61" s="76">
        <f>AL62+AL88</f>
        <v>26562660474</v>
      </c>
      <c r="AM61" s="76">
        <f aca="true" t="shared" si="67" ref="AM61:AX61">AM62+AM88</f>
        <v>270895515</v>
      </c>
      <c r="AN61" s="76">
        <f t="shared" si="67"/>
        <v>0</v>
      </c>
      <c r="AO61" s="76">
        <f t="shared" si="67"/>
        <v>0</v>
      </c>
      <c r="AP61" s="76">
        <f t="shared" si="67"/>
        <v>0</v>
      </c>
      <c r="AQ61" s="76">
        <f t="shared" si="67"/>
        <v>0</v>
      </c>
      <c r="AR61" s="76">
        <f t="shared" si="67"/>
        <v>0</v>
      </c>
      <c r="AS61" s="76">
        <f t="shared" si="67"/>
        <v>0</v>
      </c>
      <c r="AT61" s="78">
        <f t="shared" si="67"/>
        <v>0</v>
      </c>
      <c r="AU61" s="78">
        <f>AU62+AU88</f>
        <v>0</v>
      </c>
      <c r="AV61" s="77">
        <f>AV62+AV88</f>
        <v>0</v>
      </c>
      <c r="AW61" s="76">
        <f>AW62+AW88</f>
        <v>0</v>
      </c>
      <c r="AX61" s="76">
        <f t="shared" si="67"/>
        <v>0</v>
      </c>
      <c r="AY61" s="76">
        <f t="shared" si="3"/>
        <v>270895515</v>
      </c>
      <c r="AZ61" s="79">
        <f t="shared" si="4"/>
        <v>0.09312825271578393</v>
      </c>
      <c r="BA61" s="76">
        <f>BA62+BA88</f>
        <v>2637948011</v>
      </c>
      <c r="BB61" s="76">
        <f aca="true" t="shared" si="68" ref="BB61:BM61">BB62+BB88</f>
        <v>270698429</v>
      </c>
      <c r="BC61" s="76">
        <f t="shared" si="68"/>
        <v>0</v>
      </c>
      <c r="BD61" s="76">
        <f t="shared" si="68"/>
        <v>0</v>
      </c>
      <c r="BE61" s="76">
        <f t="shared" si="68"/>
        <v>0</v>
      </c>
      <c r="BF61" s="76">
        <f t="shared" si="68"/>
        <v>0</v>
      </c>
      <c r="BG61" s="76">
        <f t="shared" si="68"/>
        <v>0</v>
      </c>
      <c r="BH61" s="76">
        <f t="shared" si="68"/>
        <v>0</v>
      </c>
      <c r="BI61" s="78">
        <f t="shared" si="68"/>
        <v>0</v>
      </c>
      <c r="BJ61" s="78">
        <f>BJ62+BJ88</f>
        <v>0</v>
      </c>
      <c r="BK61" s="77">
        <f>BK62+BK88</f>
        <v>0</v>
      </c>
      <c r="BL61" s="76">
        <f>BL62+BL88</f>
        <v>0</v>
      </c>
      <c r="BM61" s="76">
        <f t="shared" si="68"/>
        <v>0</v>
      </c>
      <c r="BN61" s="76">
        <f t="shared" si="31"/>
        <v>270698429</v>
      </c>
      <c r="BO61" s="79">
        <f t="shared" si="13"/>
        <v>0.9992724648837394</v>
      </c>
      <c r="BP61" s="80">
        <f>BP62+BP88</f>
        <v>197086</v>
      </c>
      <c r="BR61" s="336"/>
      <c r="BS61" s="363"/>
      <c r="BT61" s="336"/>
      <c r="BU61" s="336"/>
    </row>
    <row r="62" spans="1:73" ht="12.75">
      <c r="A62" s="81" t="s">
        <v>64</v>
      </c>
      <c r="B62" s="82" t="s">
        <v>69</v>
      </c>
      <c r="C62" s="121" t="s">
        <v>144</v>
      </c>
      <c r="D62" s="82" t="s">
        <v>72</v>
      </c>
      <c r="E62" s="82" t="s">
        <v>66</v>
      </c>
      <c r="F62" s="82" t="s">
        <v>66</v>
      </c>
      <c r="G62" s="82" t="s">
        <v>67</v>
      </c>
      <c r="H62" s="82" t="s">
        <v>66</v>
      </c>
      <c r="I62" s="82"/>
      <c r="J62" s="82"/>
      <c r="K62" s="82"/>
      <c r="L62" s="82"/>
      <c r="M62" s="343"/>
      <c r="N62" s="83" t="s">
        <v>146</v>
      </c>
      <c r="O62" s="84">
        <f aca="true" t="shared" si="69" ref="O62:T62">SUM(O63:O69,O71,O72,O73,O75,O81,O82,O83,O84,O85,O86,O87)</f>
        <v>28958504000</v>
      </c>
      <c r="P62" s="84">
        <f>SUM(P63:P69,P71,P72,P73,P75,P81,P82,P83,P84,P85,P86+P87)</f>
        <v>0</v>
      </c>
      <c r="Q62" s="84">
        <f>SUM(Q63:Q69,Q71,Q72,Q73,Q75,Q81,Q82,Q83,Q84,Q85,Q86+Q87)</f>
        <v>0</v>
      </c>
      <c r="R62" s="84">
        <f t="shared" si="69"/>
        <v>0</v>
      </c>
      <c r="S62" s="84">
        <f t="shared" si="69"/>
        <v>0</v>
      </c>
      <c r="T62" s="84">
        <f t="shared" si="69"/>
        <v>0</v>
      </c>
      <c r="U62" s="84">
        <f t="shared" si="8"/>
        <v>28958504000</v>
      </c>
      <c r="V62" s="84">
        <f>SUM(V63:V69,V71,V72,V73,V75,V81,V82,V83,V84,V85,V86,V87)</f>
        <v>0</v>
      </c>
      <c r="W62" s="84">
        <f>SUM(W63:W69,W71,W72,W73,W75,W81,W82,W83,W84,W85,W86,W87)</f>
        <v>28958504000</v>
      </c>
      <c r="X62" s="84">
        <f aca="true" t="shared" si="70" ref="X62:AI62">SUM(X63:X69,X71,X72,X73,X75,X81,X82,X83,X84,X85,X86,X87)</f>
        <v>2906998526</v>
      </c>
      <c r="Y62" s="84">
        <f t="shared" si="70"/>
        <v>0</v>
      </c>
      <c r="Z62" s="84">
        <f t="shared" si="70"/>
        <v>0</v>
      </c>
      <c r="AA62" s="84">
        <f t="shared" si="70"/>
        <v>0</v>
      </c>
      <c r="AB62" s="84">
        <f t="shared" si="70"/>
        <v>0</v>
      </c>
      <c r="AC62" s="84">
        <f t="shared" si="70"/>
        <v>0</v>
      </c>
      <c r="AD62" s="84">
        <f t="shared" si="70"/>
        <v>0</v>
      </c>
      <c r="AE62" s="86">
        <f>SUM(AE63:AE69,AE71,AE72,AE73,AE75,AE81,AE82,AE83,AE84,AE85,AE86+AE87)</f>
        <v>0</v>
      </c>
      <c r="AF62" s="85">
        <f>SUM(AF63:AF69,AF71,AF72,AF73,AF75,AF81,AF82,AF83,AF84,AF85,AF86+AF87)</f>
        <v>0</v>
      </c>
      <c r="AG62" s="85">
        <f>SUM(AG63:AG69,AG71,AG72,AG73,AG75,AG81,AG82,AG83,AG84,AG85,AG86+AG87)</f>
        <v>0</v>
      </c>
      <c r="AH62" s="85">
        <f>SUM(AH63:AH69,AH71,AH72,AH73,AH75,AH81,AH82,AH83,AH84,AH85,AH86+AH87)</f>
        <v>0</v>
      </c>
      <c r="AI62" s="84">
        <f t="shared" si="70"/>
        <v>0</v>
      </c>
      <c r="AJ62" s="84">
        <f t="shared" si="28"/>
        <v>2906998526</v>
      </c>
      <c r="AK62" s="87">
        <f t="shared" si="10"/>
        <v>0.10038496898872953</v>
      </c>
      <c r="AL62" s="84">
        <f>SUM(AL63:AL69,AL71,AL72,AL73,AL75,AL81,AL82,AL83,AL84,AL85,AL86,AL87)</f>
        <v>26051505474</v>
      </c>
      <c r="AM62" s="84">
        <f aca="true" t="shared" si="71" ref="AM62:AX62">SUM(AM63:AM69,AM71,AM72,AM73,AM75,AM81,AM82,AM83,AM84,AM85,AM86,AM87)</f>
        <v>270895515</v>
      </c>
      <c r="AN62" s="84">
        <f t="shared" si="71"/>
        <v>0</v>
      </c>
      <c r="AO62" s="84">
        <f t="shared" si="71"/>
        <v>0</v>
      </c>
      <c r="AP62" s="84">
        <f t="shared" si="71"/>
        <v>0</v>
      </c>
      <c r="AQ62" s="84">
        <f t="shared" si="71"/>
        <v>0</v>
      </c>
      <c r="AR62" s="84">
        <f t="shared" si="71"/>
        <v>0</v>
      </c>
      <c r="AS62" s="84">
        <f t="shared" si="71"/>
        <v>0</v>
      </c>
      <c r="AT62" s="86">
        <f>SUM(AT63:AT69,AT71,AT72,AT73,AT75,AT81,AT82,AT83,AT84,AT85,AT86+AT87)</f>
        <v>0</v>
      </c>
      <c r="AU62" s="86">
        <f>SUM(AU63:AU69,AU71,AU72,AU73,AU75,AU81,AU82,AU83,AU84,AU85,AU86+AU87)</f>
        <v>0</v>
      </c>
      <c r="AV62" s="85">
        <f>SUM(AV63:AV69,AV71,AV72,AV73,AV75,AV81,AV82,AV83,AV84,AV85,AV86+AV87)</f>
        <v>0</v>
      </c>
      <c r="AW62" s="84">
        <f>SUM(AW63:AW69,AW71,AW72,AW73,AW75,AW81,AW82,AW83,AW84,AW85,AW86+AW87)</f>
        <v>0</v>
      </c>
      <c r="AX62" s="84">
        <f t="shared" si="71"/>
        <v>0</v>
      </c>
      <c r="AY62" s="84">
        <f t="shared" si="3"/>
        <v>270895515</v>
      </c>
      <c r="AZ62" s="87">
        <f t="shared" si="4"/>
        <v>0.09318735891233816</v>
      </c>
      <c r="BA62" s="84">
        <f>SUM(BA63:BA69,BA71,BA72,BA73,BA75,BA81,BA82,BA83,BA84,BA85,BA86,BA87)</f>
        <v>2636103011</v>
      </c>
      <c r="BB62" s="84">
        <f aca="true" t="shared" si="72" ref="BB62:BM62">SUM(BB63:BB69,BB71,BB72,BB73,BB75,BB81,BB82,BB83,BB84,BB85,BB86,BB87)</f>
        <v>270698429</v>
      </c>
      <c r="BC62" s="84">
        <f t="shared" si="72"/>
        <v>0</v>
      </c>
      <c r="BD62" s="84">
        <f t="shared" si="72"/>
        <v>0</v>
      </c>
      <c r="BE62" s="84">
        <f t="shared" si="72"/>
        <v>0</v>
      </c>
      <c r="BF62" s="84">
        <f t="shared" si="72"/>
        <v>0</v>
      </c>
      <c r="BG62" s="84">
        <f t="shared" si="72"/>
        <v>0</v>
      </c>
      <c r="BH62" s="84">
        <f t="shared" si="72"/>
        <v>0</v>
      </c>
      <c r="BI62" s="86">
        <f>SUM(BI63:BI69,BI71,BI72,BI73,BI75,BI81,BI82,BI83,BI84,BI85,BI86+BI87)</f>
        <v>0</v>
      </c>
      <c r="BJ62" s="86">
        <f>SUM(BJ63:BJ69,BJ71,BJ72,BJ73,BJ75,BJ81,BJ82,BJ83,BJ84,BJ85,BJ86+BJ87)</f>
        <v>0</v>
      </c>
      <c r="BK62" s="85">
        <f>SUM(BK63:BK69,BK71,BK72,BK73,BK75,BK81,BK82,BK83,BK84,BK85,BK86+BK87)</f>
        <v>0</v>
      </c>
      <c r="BL62" s="84">
        <f>SUM(BL63:BL69,BL71,BL72,BL73,BL75,BL81,BL82,BL83,BL84,BL85,BL86+BL87)</f>
        <v>0</v>
      </c>
      <c r="BM62" s="84">
        <f t="shared" si="72"/>
        <v>0</v>
      </c>
      <c r="BN62" s="84">
        <f t="shared" si="31"/>
        <v>270698429</v>
      </c>
      <c r="BO62" s="87">
        <f t="shared" si="13"/>
        <v>0.9992724648837394</v>
      </c>
      <c r="BP62" s="88">
        <f>SUM(BP63:BP69,BP71,BP72,BP73,BP75,BP81,BP82,BP83,BP84,BP85,BP86,BP87)</f>
        <v>197086</v>
      </c>
      <c r="BR62" s="336"/>
      <c r="BS62" s="363"/>
      <c r="BT62" s="336"/>
      <c r="BU62" s="336"/>
    </row>
    <row r="63" spans="1:73" ht="12.75">
      <c r="A63" s="89" t="s">
        <v>64</v>
      </c>
      <c r="B63" s="90" t="s">
        <v>69</v>
      </c>
      <c r="C63" s="97">
        <v>2</v>
      </c>
      <c r="D63" s="97" t="s">
        <v>72</v>
      </c>
      <c r="E63" s="105" t="s">
        <v>72</v>
      </c>
      <c r="F63" s="105" t="s">
        <v>66</v>
      </c>
      <c r="G63" s="90" t="s">
        <v>67</v>
      </c>
      <c r="H63" s="90" t="s">
        <v>66</v>
      </c>
      <c r="I63" s="90"/>
      <c r="J63" s="90"/>
      <c r="K63" s="91">
        <v>85</v>
      </c>
      <c r="L63" s="91"/>
      <c r="M63" s="343">
        <v>143</v>
      </c>
      <c r="N63" s="92" t="s">
        <v>147</v>
      </c>
      <c r="O63" s="93">
        <v>2276000000</v>
      </c>
      <c r="P63" s="93">
        <v>0</v>
      </c>
      <c r="Q63" s="93">
        <v>0</v>
      </c>
      <c r="R63" s="93">
        <v>0</v>
      </c>
      <c r="S63" s="93">
        <v>0</v>
      </c>
      <c r="T63" s="94">
        <f t="shared" si="25"/>
        <v>0</v>
      </c>
      <c r="U63" s="94">
        <f t="shared" si="8"/>
        <v>2276000000</v>
      </c>
      <c r="V63" s="93"/>
      <c r="W63" s="94">
        <f aca="true" t="shared" si="73" ref="W63:W68">+U63-V63</f>
        <v>2276000000</v>
      </c>
      <c r="X63" s="93">
        <v>270710610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4">
        <f t="shared" si="28"/>
        <v>270710610</v>
      </c>
      <c r="AK63" s="95">
        <f t="shared" si="10"/>
        <v>0.1189413927943761</v>
      </c>
      <c r="AL63" s="94">
        <f aca="true" t="shared" si="74" ref="AL63:AL98">W63-AJ63</f>
        <v>2005289390</v>
      </c>
      <c r="AM63" s="93">
        <v>4413019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4">
        <f t="shared" si="3"/>
        <v>4413019</v>
      </c>
      <c r="AZ63" s="95">
        <f t="shared" si="4"/>
        <v>0.016301610786514795</v>
      </c>
      <c r="BA63" s="94">
        <f aca="true" t="shared" si="75" ref="BA63:BA68">AJ63-AY63</f>
        <v>266297591</v>
      </c>
      <c r="BB63" s="93">
        <f>+AM63-197086</f>
        <v>4215933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4">
        <f t="shared" si="31"/>
        <v>4215933</v>
      </c>
      <c r="BO63" s="95">
        <f t="shared" si="13"/>
        <v>0.9553398705058828</v>
      </c>
      <c r="BP63" s="96">
        <f aca="true" t="shared" si="76" ref="BP63:BP68">AY63-BN63</f>
        <v>197086</v>
      </c>
      <c r="BR63" s="336">
        <f>VLOOKUP(M63,'[2]EJEGAST ENERO'!$D$2:$N$136,11,0)</f>
        <v>2276000000</v>
      </c>
      <c r="BS63" s="363">
        <f>+W63-BR63</f>
        <v>0</v>
      </c>
      <c r="BT63" s="336"/>
      <c r="BU63" s="336"/>
    </row>
    <row r="64" spans="1:73" ht="12.75">
      <c r="A64" s="89" t="s">
        <v>64</v>
      </c>
      <c r="B64" s="90" t="s">
        <v>69</v>
      </c>
      <c r="C64" s="97">
        <v>2</v>
      </c>
      <c r="D64" s="97" t="s">
        <v>72</v>
      </c>
      <c r="E64" s="105" t="s">
        <v>75</v>
      </c>
      <c r="F64" s="105" t="s">
        <v>66</v>
      </c>
      <c r="G64" s="90" t="s">
        <v>67</v>
      </c>
      <c r="H64" s="90" t="s">
        <v>66</v>
      </c>
      <c r="I64" s="90"/>
      <c r="J64" s="90"/>
      <c r="K64" s="91">
        <v>86</v>
      </c>
      <c r="L64" s="91"/>
      <c r="M64" s="343">
        <v>144</v>
      </c>
      <c r="N64" s="92" t="s">
        <v>148</v>
      </c>
      <c r="O64" s="93">
        <v>223000000</v>
      </c>
      <c r="P64" s="93">
        <v>0</v>
      </c>
      <c r="Q64" s="93">
        <v>0</v>
      </c>
      <c r="R64" s="93">
        <v>0</v>
      </c>
      <c r="S64" s="93">
        <v>0</v>
      </c>
      <c r="T64" s="94">
        <f t="shared" si="25"/>
        <v>0</v>
      </c>
      <c r="U64" s="94">
        <f t="shared" si="8"/>
        <v>223000000</v>
      </c>
      <c r="V64" s="93"/>
      <c r="W64" s="94">
        <f t="shared" si="73"/>
        <v>223000000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4">
        <f t="shared" si="28"/>
        <v>0</v>
      </c>
      <c r="AK64" s="95">
        <f t="shared" si="10"/>
        <v>0</v>
      </c>
      <c r="AL64" s="94">
        <f t="shared" si="74"/>
        <v>223000000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0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4">
        <f t="shared" si="3"/>
        <v>0</v>
      </c>
      <c r="AZ64" s="95">
        <f t="shared" si="4"/>
        <v>0</v>
      </c>
      <c r="BA64" s="94">
        <f t="shared" si="75"/>
        <v>0</v>
      </c>
      <c r="BB64" s="93">
        <f>+AM64</f>
        <v>0</v>
      </c>
      <c r="BC64" s="93">
        <v>0</v>
      </c>
      <c r="BD64" s="93">
        <v>0</v>
      </c>
      <c r="BE64" s="93">
        <v>0</v>
      </c>
      <c r="BF64" s="93">
        <v>0</v>
      </c>
      <c r="BG64" s="9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4">
        <f t="shared" si="31"/>
        <v>0</v>
      </c>
      <c r="BO64" s="95">
        <f t="shared" si="13"/>
        <v>0</v>
      </c>
      <c r="BP64" s="96">
        <f t="shared" si="76"/>
        <v>0</v>
      </c>
      <c r="BR64" s="336">
        <f>VLOOKUP(M64,'[2]EJEGAST ENERO'!$D$2:$N$136,11,0)</f>
        <v>223000000</v>
      </c>
      <c r="BS64" s="363">
        <f>+W64-BR64</f>
        <v>0</v>
      </c>
      <c r="BT64" s="336"/>
      <c r="BU64" s="336"/>
    </row>
    <row r="65" spans="1:73" ht="12.75">
      <c r="A65" s="89" t="s">
        <v>64</v>
      </c>
      <c r="B65" s="90" t="s">
        <v>69</v>
      </c>
      <c r="C65" s="97">
        <v>2</v>
      </c>
      <c r="D65" s="97" t="s">
        <v>72</v>
      </c>
      <c r="E65" s="105" t="s">
        <v>77</v>
      </c>
      <c r="F65" s="105" t="s">
        <v>66</v>
      </c>
      <c r="G65" s="90" t="s">
        <v>67</v>
      </c>
      <c r="H65" s="90" t="s">
        <v>66</v>
      </c>
      <c r="I65" s="90"/>
      <c r="J65" s="90"/>
      <c r="K65" s="91">
        <v>87</v>
      </c>
      <c r="L65" s="91"/>
      <c r="M65" s="343">
        <v>145</v>
      </c>
      <c r="N65" s="92" t="s">
        <v>149</v>
      </c>
      <c r="O65" s="93">
        <v>2316921000</v>
      </c>
      <c r="P65" s="93">
        <v>0</v>
      </c>
      <c r="Q65" s="93">
        <v>0</v>
      </c>
      <c r="R65" s="93">
        <v>0</v>
      </c>
      <c r="S65" s="93">
        <v>0</v>
      </c>
      <c r="T65" s="94">
        <f t="shared" si="25"/>
        <v>0</v>
      </c>
      <c r="U65" s="94">
        <f t="shared" si="8"/>
        <v>2316921000</v>
      </c>
      <c r="V65" s="93"/>
      <c r="W65" s="94">
        <f t="shared" si="73"/>
        <v>2316921000</v>
      </c>
      <c r="X65" s="93">
        <v>261034240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0</v>
      </c>
      <c r="AJ65" s="94">
        <f t="shared" si="28"/>
        <v>261034240</v>
      </c>
      <c r="AK65" s="95">
        <f t="shared" si="10"/>
        <v>0.11266428160476771</v>
      </c>
      <c r="AL65" s="94">
        <f t="shared" si="74"/>
        <v>2055886760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0</v>
      </c>
      <c r="AT65" s="93">
        <v>0</v>
      </c>
      <c r="AU65" s="93">
        <v>0</v>
      </c>
      <c r="AV65" s="93">
        <v>0</v>
      </c>
      <c r="AW65" s="93">
        <v>0</v>
      </c>
      <c r="AX65" s="93">
        <v>0</v>
      </c>
      <c r="AY65" s="94">
        <f t="shared" si="3"/>
        <v>0</v>
      </c>
      <c r="AZ65" s="95">
        <f t="shared" si="4"/>
        <v>0</v>
      </c>
      <c r="BA65" s="94">
        <f t="shared" si="75"/>
        <v>261034240</v>
      </c>
      <c r="BB65" s="93">
        <f>+AM65</f>
        <v>0</v>
      </c>
      <c r="BC65" s="93">
        <v>0</v>
      </c>
      <c r="BD65" s="93">
        <v>0</v>
      </c>
      <c r="BE65" s="93">
        <v>0</v>
      </c>
      <c r="BF65" s="93">
        <v>0</v>
      </c>
      <c r="BG65" s="93">
        <v>0</v>
      </c>
      <c r="BH65" s="93">
        <v>0</v>
      </c>
      <c r="BI65" s="93">
        <v>0</v>
      </c>
      <c r="BJ65" s="93">
        <v>0</v>
      </c>
      <c r="BK65" s="93">
        <v>0</v>
      </c>
      <c r="BL65" s="93">
        <v>0</v>
      </c>
      <c r="BM65" s="93">
        <v>0</v>
      </c>
      <c r="BN65" s="94">
        <f t="shared" si="31"/>
        <v>0</v>
      </c>
      <c r="BO65" s="95">
        <f t="shared" si="13"/>
        <v>0</v>
      </c>
      <c r="BP65" s="96">
        <f t="shared" si="76"/>
        <v>0</v>
      </c>
      <c r="BR65" s="336">
        <f>VLOOKUP(M65,'[2]EJEGAST ENERO'!$D$2:$N$136,11,0)</f>
        <v>3338000000</v>
      </c>
      <c r="BS65" s="363">
        <f>+W65-BR65</f>
        <v>-1021079000</v>
      </c>
      <c r="BT65" s="336"/>
      <c r="BU65" s="336"/>
    </row>
    <row r="66" spans="1:73" ht="12.75">
      <c r="A66" s="89" t="s">
        <v>64</v>
      </c>
      <c r="B66" s="90" t="s">
        <v>69</v>
      </c>
      <c r="C66" s="97">
        <v>2</v>
      </c>
      <c r="D66" s="97" t="s">
        <v>72</v>
      </c>
      <c r="E66" s="105" t="s">
        <v>79</v>
      </c>
      <c r="F66" s="105" t="s">
        <v>66</v>
      </c>
      <c r="G66" s="90" t="s">
        <v>67</v>
      </c>
      <c r="H66" s="90" t="s">
        <v>66</v>
      </c>
      <c r="I66" s="90"/>
      <c r="J66" s="90"/>
      <c r="K66" s="91">
        <v>88</v>
      </c>
      <c r="L66" s="91"/>
      <c r="M66" s="343"/>
      <c r="N66" s="92" t="s">
        <v>150</v>
      </c>
      <c r="O66" s="93">
        <v>0</v>
      </c>
      <c r="P66" s="93">
        <v>0</v>
      </c>
      <c r="Q66" s="93">
        <v>0</v>
      </c>
      <c r="R66" s="93"/>
      <c r="S66" s="93"/>
      <c r="T66" s="94">
        <f t="shared" si="25"/>
        <v>0</v>
      </c>
      <c r="U66" s="94">
        <f t="shared" si="8"/>
        <v>0</v>
      </c>
      <c r="V66" s="93"/>
      <c r="W66" s="94">
        <f t="shared" si="73"/>
        <v>0</v>
      </c>
      <c r="X66" s="93">
        <v>0</v>
      </c>
      <c r="Y66" s="93"/>
      <c r="Z66" s="93"/>
      <c r="AA66" s="93">
        <v>0</v>
      </c>
      <c r="AB66" s="93">
        <v>0</v>
      </c>
      <c r="AC66" s="93">
        <v>0</v>
      </c>
      <c r="AD66" s="93">
        <v>0</v>
      </c>
      <c r="AE66" s="93"/>
      <c r="AF66" s="93">
        <v>0</v>
      </c>
      <c r="AG66" s="93">
        <v>0</v>
      </c>
      <c r="AH66" s="93">
        <v>0</v>
      </c>
      <c r="AI66" s="93"/>
      <c r="AJ66" s="94">
        <f t="shared" si="28"/>
        <v>0</v>
      </c>
      <c r="AK66" s="95">
        <f t="shared" si="10"/>
        <v>0</v>
      </c>
      <c r="AL66" s="94">
        <f t="shared" si="74"/>
        <v>0</v>
      </c>
      <c r="AM66" s="93">
        <v>0</v>
      </c>
      <c r="AN66" s="93"/>
      <c r="AO66" s="93"/>
      <c r="AP66" s="93">
        <v>0</v>
      </c>
      <c r="AQ66" s="93">
        <v>0</v>
      </c>
      <c r="AR66" s="93">
        <v>0</v>
      </c>
      <c r="AS66" s="93">
        <v>0</v>
      </c>
      <c r="AT66" s="93">
        <v>0</v>
      </c>
      <c r="AU66" s="93">
        <v>0</v>
      </c>
      <c r="AV66" s="93">
        <v>0</v>
      </c>
      <c r="AW66" s="93">
        <v>0</v>
      </c>
      <c r="AX66" s="93"/>
      <c r="AY66" s="94">
        <f t="shared" si="3"/>
        <v>0</v>
      </c>
      <c r="AZ66" s="95">
        <f t="shared" si="4"/>
        <v>0</v>
      </c>
      <c r="BA66" s="94">
        <f t="shared" si="75"/>
        <v>0</v>
      </c>
      <c r="BB66" s="93">
        <f>+AM66</f>
        <v>0</v>
      </c>
      <c r="BC66" s="93"/>
      <c r="BD66" s="93"/>
      <c r="BE66" s="93">
        <v>0</v>
      </c>
      <c r="BF66" s="93">
        <v>0</v>
      </c>
      <c r="BG66" s="93">
        <v>0</v>
      </c>
      <c r="BH66" s="93">
        <v>0</v>
      </c>
      <c r="BI66" s="93">
        <f>+AT66</f>
        <v>0</v>
      </c>
      <c r="BJ66" s="93">
        <v>0</v>
      </c>
      <c r="BK66" s="93"/>
      <c r="BL66" s="93"/>
      <c r="BM66" s="93"/>
      <c r="BN66" s="94">
        <f t="shared" si="31"/>
        <v>0</v>
      </c>
      <c r="BO66" s="95">
        <f t="shared" si="13"/>
        <v>0</v>
      </c>
      <c r="BP66" s="96">
        <f t="shared" si="76"/>
        <v>0</v>
      </c>
      <c r="BR66" s="336"/>
      <c r="BS66" s="363"/>
      <c r="BT66" s="336"/>
      <c r="BU66" s="336"/>
    </row>
    <row r="67" spans="1:73" ht="12.75">
      <c r="A67" s="89" t="s">
        <v>64</v>
      </c>
      <c r="B67" s="90" t="s">
        <v>69</v>
      </c>
      <c r="C67" s="97">
        <v>2</v>
      </c>
      <c r="D67" s="97" t="s">
        <v>72</v>
      </c>
      <c r="E67" s="105" t="s">
        <v>81</v>
      </c>
      <c r="F67" s="105" t="s">
        <v>66</v>
      </c>
      <c r="G67" s="90" t="s">
        <v>67</v>
      </c>
      <c r="H67" s="90" t="s">
        <v>66</v>
      </c>
      <c r="I67" s="90"/>
      <c r="J67" s="90"/>
      <c r="K67" s="91">
        <v>89</v>
      </c>
      <c r="L67" s="91"/>
      <c r="M67" s="343">
        <v>147</v>
      </c>
      <c r="N67" s="92" t="s">
        <v>151</v>
      </c>
      <c r="O67" s="93">
        <v>1393437000</v>
      </c>
      <c r="P67" s="93">
        <v>0</v>
      </c>
      <c r="Q67" s="93">
        <v>0</v>
      </c>
      <c r="R67" s="93">
        <v>0</v>
      </c>
      <c r="S67" s="93">
        <v>0</v>
      </c>
      <c r="T67" s="94">
        <f t="shared" si="25"/>
        <v>0</v>
      </c>
      <c r="U67" s="94">
        <f t="shared" si="8"/>
        <v>1393437000</v>
      </c>
      <c r="V67" s="93"/>
      <c r="W67" s="94">
        <f t="shared" si="73"/>
        <v>1393437000</v>
      </c>
      <c r="X67" s="93">
        <v>156461544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93">
        <v>0</v>
      </c>
      <c r="AE67" s="93">
        <v>0</v>
      </c>
      <c r="AF67" s="93">
        <v>0</v>
      </c>
      <c r="AG67" s="93">
        <v>0</v>
      </c>
      <c r="AH67" s="93">
        <v>0</v>
      </c>
      <c r="AI67" s="93">
        <v>0</v>
      </c>
      <c r="AJ67" s="94">
        <f t="shared" si="28"/>
        <v>156461544</v>
      </c>
      <c r="AK67" s="95">
        <f t="shared" si="10"/>
        <v>0.11228461997205472</v>
      </c>
      <c r="AL67" s="94">
        <f t="shared" si="74"/>
        <v>1236975456</v>
      </c>
      <c r="AM67" s="93">
        <v>18657544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0</v>
      </c>
      <c r="AT67" s="93">
        <v>0</v>
      </c>
      <c r="AU67" s="93">
        <v>0</v>
      </c>
      <c r="AV67" s="93">
        <v>0</v>
      </c>
      <c r="AW67" s="93">
        <v>0</v>
      </c>
      <c r="AX67" s="93">
        <v>0</v>
      </c>
      <c r="AY67" s="94">
        <f t="shared" si="3"/>
        <v>18657544</v>
      </c>
      <c r="AZ67" s="95">
        <f t="shared" si="4"/>
        <v>0.11924683550355351</v>
      </c>
      <c r="BA67" s="94">
        <f t="shared" si="75"/>
        <v>137804000</v>
      </c>
      <c r="BB67" s="93">
        <f>+AM67</f>
        <v>18657544</v>
      </c>
      <c r="BC67" s="93">
        <v>0</v>
      </c>
      <c r="BD67" s="93">
        <v>0</v>
      </c>
      <c r="BE67" s="93">
        <v>0</v>
      </c>
      <c r="BF67" s="93">
        <v>0</v>
      </c>
      <c r="BG67" s="93">
        <v>0</v>
      </c>
      <c r="BH67" s="93">
        <v>0</v>
      </c>
      <c r="BI67" s="93">
        <v>0</v>
      </c>
      <c r="BJ67" s="93">
        <v>0</v>
      </c>
      <c r="BK67" s="93">
        <v>0</v>
      </c>
      <c r="BL67" s="93">
        <v>0</v>
      </c>
      <c r="BM67" s="93">
        <v>0</v>
      </c>
      <c r="BN67" s="94">
        <f t="shared" si="31"/>
        <v>18657544</v>
      </c>
      <c r="BO67" s="95">
        <f t="shared" si="13"/>
        <v>1</v>
      </c>
      <c r="BP67" s="96">
        <f t="shared" si="76"/>
        <v>0</v>
      </c>
      <c r="BR67" s="336">
        <f>VLOOKUP(M67,'[2]EJEGAST ENERO'!$D$2:$N$136,11,0)</f>
        <v>1820000000</v>
      </c>
      <c r="BS67" s="363">
        <f>+W67-BR67</f>
        <v>-426563000</v>
      </c>
      <c r="BT67" s="336"/>
      <c r="BU67" s="336"/>
    </row>
    <row r="68" spans="1:73" ht="12.75">
      <c r="A68" s="89" t="s">
        <v>64</v>
      </c>
      <c r="B68" s="90" t="s">
        <v>69</v>
      </c>
      <c r="C68" s="97">
        <v>2</v>
      </c>
      <c r="D68" s="97" t="s">
        <v>72</v>
      </c>
      <c r="E68" s="105" t="s">
        <v>83</v>
      </c>
      <c r="F68" s="105" t="s">
        <v>66</v>
      </c>
      <c r="G68" s="90" t="s">
        <v>67</v>
      </c>
      <c r="H68" s="90" t="s">
        <v>66</v>
      </c>
      <c r="I68" s="90"/>
      <c r="J68" s="90"/>
      <c r="K68" s="91">
        <v>90</v>
      </c>
      <c r="L68" s="91"/>
      <c r="M68" s="343">
        <v>148</v>
      </c>
      <c r="N68" s="92" t="s">
        <v>152</v>
      </c>
      <c r="O68" s="93">
        <v>289000000</v>
      </c>
      <c r="P68" s="93">
        <v>0</v>
      </c>
      <c r="Q68" s="93">
        <v>0</v>
      </c>
      <c r="R68" s="93">
        <v>0</v>
      </c>
      <c r="S68" s="93">
        <v>0</v>
      </c>
      <c r="T68" s="94">
        <f t="shared" si="25"/>
        <v>0</v>
      </c>
      <c r="U68" s="94">
        <f t="shared" si="8"/>
        <v>289000000</v>
      </c>
      <c r="V68" s="93"/>
      <c r="W68" s="94">
        <f t="shared" si="73"/>
        <v>289000000</v>
      </c>
      <c r="X68" s="93">
        <v>52807000</v>
      </c>
      <c r="Y68" s="93">
        <v>0</v>
      </c>
      <c r="Z68" s="93">
        <v>0</v>
      </c>
      <c r="AA68" s="93">
        <v>0</v>
      </c>
      <c r="AB68" s="93">
        <v>0</v>
      </c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4">
        <f t="shared" si="28"/>
        <v>52807000</v>
      </c>
      <c r="AK68" s="95">
        <f t="shared" si="10"/>
        <v>0.18272318339100346</v>
      </c>
      <c r="AL68" s="94">
        <f t="shared" si="74"/>
        <v>236193000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4">
        <f t="shared" si="3"/>
        <v>0</v>
      </c>
      <c r="AZ68" s="95">
        <f t="shared" si="4"/>
        <v>0</v>
      </c>
      <c r="BA68" s="94">
        <f t="shared" si="75"/>
        <v>52807000</v>
      </c>
      <c r="BB68" s="93">
        <f>+AM68</f>
        <v>0</v>
      </c>
      <c r="BC68" s="93">
        <v>0</v>
      </c>
      <c r="BD68" s="93">
        <v>0</v>
      </c>
      <c r="BE68" s="93">
        <v>0</v>
      </c>
      <c r="BF68" s="93">
        <v>0</v>
      </c>
      <c r="BG68" s="93">
        <v>0</v>
      </c>
      <c r="BH68" s="93">
        <v>0</v>
      </c>
      <c r="BI68" s="93">
        <v>0</v>
      </c>
      <c r="BJ68" s="93">
        <v>0</v>
      </c>
      <c r="BK68" s="93">
        <v>0</v>
      </c>
      <c r="BL68" s="93">
        <v>0</v>
      </c>
      <c r="BM68" s="93">
        <v>0</v>
      </c>
      <c r="BN68" s="94">
        <f t="shared" si="31"/>
        <v>0</v>
      </c>
      <c r="BO68" s="95">
        <f t="shared" si="13"/>
        <v>0</v>
      </c>
      <c r="BP68" s="96">
        <f t="shared" si="76"/>
        <v>0</v>
      </c>
      <c r="BR68" s="336">
        <f>VLOOKUP(M68,'[2]EJEGAST ENERO'!$D$2:$N$136,11,0)</f>
        <v>474000000</v>
      </c>
      <c r="BS68" s="363">
        <f>+W68-BR68</f>
        <v>-185000000</v>
      </c>
      <c r="BT68" s="336"/>
      <c r="BU68" s="336"/>
    </row>
    <row r="69" spans="1:76" s="58" customFormat="1" ht="12.75">
      <c r="A69" s="109" t="s">
        <v>64</v>
      </c>
      <c r="B69" s="110" t="s">
        <v>69</v>
      </c>
      <c r="C69" s="111">
        <v>2</v>
      </c>
      <c r="D69" s="111" t="s">
        <v>72</v>
      </c>
      <c r="E69" s="118" t="s">
        <v>87</v>
      </c>
      <c r="F69" s="110" t="s">
        <v>66</v>
      </c>
      <c r="G69" s="110" t="s">
        <v>67</v>
      </c>
      <c r="H69" s="110" t="s">
        <v>66</v>
      </c>
      <c r="I69" s="110"/>
      <c r="J69" s="110"/>
      <c r="K69" s="110"/>
      <c r="L69" s="110"/>
      <c r="M69" s="343"/>
      <c r="N69" s="122" t="s">
        <v>153</v>
      </c>
      <c r="O69" s="113">
        <f aca="true" t="shared" si="77" ref="O69:T69">O70</f>
        <v>13000000000</v>
      </c>
      <c r="P69" s="113">
        <f t="shared" si="77"/>
        <v>0</v>
      </c>
      <c r="Q69" s="113">
        <f t="shared" si="77"/>
        <v>0</v>
      </c>
      <c r="R69" s="113">
        <f t="shared" si="77"/>
        <v>0</v>
      </c>
      <c r="S69" s="113">
        <f t="shared" si="77"/>
        <v>0</v>
      </c>
      <c r="T69" s="113">
        <f t="shared" si="77"/>
        <v>0</v>
      </c>
      <c r="U69" s="113">
        <f t="shared" si="8"/>
        <v>13000000000</v>
      </c>
      <c r="V69" s="113">
        <f>V70</f>
        <v>0</v>
      </c>
      <c r="W69" s="113">
        <f>W70</f>
        <v>13000000000</v>
      </c>
      <c r="X69" s="113">
        <f aca="true" t="shared" si="78" ref="X69:AI69">X70</f>
        <v>1754144212</v>
      </c>
      <c r="Y69" s="113">
        <f t="shared" si="78"/>
        <v>0</v>
      </c>
      <c r="Z69" s="113">
        <f t="shared" si="78"/>
        <v>0</v>
      </c>
      <c r="AA69" s="113">
        <f t="shared" si="78"/>
        <v>0</v>
      </c>
      <c r="AB69" s="113">
        <f t="shared" si="78"/>
        <v>0</v>
      </c>
      <c r="AC69" s="113">
        <f t="shared" si="78"/>
        <v>0</v>
      </c>
      <c r="AD69" s="113">
        <f t="shared" si="78"/>
        <v>0</v>
      </c>
      <c r="AE69" s="114">
        <f t="shared" si="78"/>
        <v>0</v>
      </c>
      <c r="AF69" s="114">
        <f t="shared" si="78"/>
        <v>0</v>
      </c>
      <c r="AG69" s="115">
        <f t="shared" si="78"/>
        <v>0</v>
      </c>
      <c r="AH69" s="115">
        <f t="shared" si="78"/>
        <v>0</v>
      </c>
      <c r="AI69" s="113">
        <f t="shared" si="78"/>
        <v>0</v>
      </c>
      <c r="AJ69" s="113">
        <f t="shared" si="28"/>
        <v>1754144212</v>
      </c>
      <c r="AK69" s="116">
        <f t="shared" si="10"/>
        <v>0.13493417015384615</v>
      </c>
      <c r="AL69" s="113">
        <f>AL70</f>
        <v>11245855788</v>
      </c>
      <c r="AM69" s="113">
        <f aca="true" t="shared" si="79" ref="AM69:AX69">AM70</f>
        <v>0</v>
      </c>
      <c r="AN69" s="113">
        <f t="shared" si="79"/>
        <v>0</v>
      </c>
      <c r="AO69" s="113">
        <f t="shared" si="79"/>
        <v>0</v>
      </c>
      <c r="AP69" s="113">
        <f t="shared" si="79"/>
        <v>0</v>
      </c>
      <c r="AQ69" s="113">
        <f t="shared" si="79"/>
        <v>0</v>
      </c>
      <c r="AR69" s="113">
        <f t="shared" si="79"/>
        <v>0</v>
      </c>
      <c r="AS69" s="113">
        <f t="shared" si="79"/>
        <v>0</v>
      </c>
      <c r="AT69" s="114">
        <f t="shared" si="79"/>
        <v>0</v>
      </c>
      <c r="AU69" s="114">
        <f t="shared" si="79"/>
        <v>0</v>
      </c>
      <c r="AV69" s="115">
        <f t="shared" si="79"/>
        <v>0</v>
      </c>
      <c r="AW69" s="113">
        <f t="shared" si="79"/>
        <v>0</v>
      </c>
      <c r="AX69" s="113">
        <f t="shared" si="79"/>
        <v>0</v>
      </c>
      <c r="AY69" s="113">
        <f t="shared" si="3"/>
        <v>0</v>
      </c>
      <c r="AZ69" s="116">
        <f t="shared" si="4"/>
        <v>0</v>
      </c>
      <c r="BA69" s="113">
        <f>BA70</f>
        <v>1754144212</v>
      </c>
      <c r="BB69" s="113">
        <f aca="true" t="shared" si="80" ref="BB69:BM69">BB70</f>
        <v>0</v>
      </c>
      <c r="BC69" s="113">
        <f t="shared" si="80"/>
        <v>0</v>
      </c>
      <c r="BD69" s="113">
        <f t="shared" si="80"/>
        <v>0</v>
      </c>
      <c r="BE69" s="113">
        <f t="shared" si="80"/>
        <v>0</v>
      </c>
      <c r="BF69" s="113">
        <f t="shared" si="80"/>
        <v>0</v>
      </c>
      <c r="BG69" s="113">
        <f t="shared" si="80"/>
        <v>0</v>
      </c>
      <c r="BH69" s="113">
        <f t="shared" si="80"/>
        <v>0</v>
      </c>
      <c r="BI69" s="114">
        <f t="shared" si="80"/>
        <v>0</v>
      </c>
      <c r="BJ69" s="114">
        <f t="shared" si="80"/>
        <v>0</v>
      </c>
      <c r="BK69" s="115">
        <f t="shared" si="80"/>
        <v>0</v>
      </c>
      <c r="BL69" s="113">
        <f t="shared" si="80"/>
        <v>0</v>
      </c>
      <c r="BM69" s="113">
        <f t="shared" si="80"/>
        <v>0</v>
      </c>
      <c r="BN69" s="113">
        <f t="shared" si="31"/>
        <v>0</v>
      </c>
      <c r="BO69" s="116">
        <f t="shared" si="13"/>
        <v>0</v>
      </c>
      <c r="BP69" s="117">
        <f>BP70</f>
        <v>0</v>
      </c>
      <c r="BR69" s="336"/>
      <c r="BS69" s="363"/>
      <c r="BT69" s="336"/>
      <c r="BU69" s="336"/>
      <c r="BV69" s="336"/>
      <c r="BW69" s="336"/>
      <c r="BX69" s="336"/>
    </row>
    <row r="70" spans="1:73" ht="12.75">
      <c r="A70" s="89" t="s">
        <v>64</v>
      </c>
      <c r="B70" s="90" t="s">
        <v>69</v>
      </c>
      <c r="C70" s="97">
        <v>2</v>
      </c>
      <c r="D70" s="97" t="s">
        <v>72</v>
      </c>
      <c r="E70" s="105" t="s">
        <v>87</v>
      </c>
      <c r="F70" s="105" t="s">
        <v>72</v>
      </c>
      <c r="G70" s="90" t="s">
        <v>67</v>
      </c>
      <c r="H70" s="90" t="s">
        <v>66</v>
      </c>
      <c r="I70" s="90"/>
      <c r="J70" s="90"/>
      <c r="K70" s="91">
        <v>91</v>
      </c>
      <c r="L70" s="91"/>
      <c r="M70" s="343">
        <v>149</v>
      </c>
      <c r="N70" s="92" t="s">
        <v>154</v>
      </c>
      <c r="O70" s="93">
        <v>13000000000</v>
      </c>
      <c r="P70" s="93">
        <v>0</v>
      </c>
      <c r="Q70" s="93">
        <v>0</v>
      </c>
      <c r="R70" s="93">
        <v>0</v>
      </c>
      <c r="S70" s="93">
        <v>0</v>
      </c>
      <c r="T70" s="94">
        <f t="shared" si="25"/>
        <v>0</v>
      </c>
      <c r="U70" s="94">
        <f t="shared" si="8"/>
        <v>13000000000</v>
      </c>
      <c r="V70" s="93"/>
      <c r="W70" s="94">
        <f>+U70-V70</f>
        <v>13000000000</v>
      </c>
      <c r="X70" s="93">
        <v>1754144212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4">
        <f t="shared" si="28"/>
        <v>1754144212</v>
      </c>
      <c r="AK70" s="95">
        <f t="shared" si="10"/>
        <v>0.13493417015384615</v>
      </c>
      <c r="AL70" s="94">
        <f t="shared" si="74"/>
        <v>11245855788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4">
        <f t="shared" si="3"/>
        <v>0</v>
      </c>
      <c r="AZ70" s="95">
        <f t="shared" si="4"/>
        <v>0</v>
      </c>
      <c r="BA70" s="94">
        <f>AJ70-AY70</f>
        <v>1754144212</v>
      </c>
      <c r="BB70" s="93">
        <f>+AM70</f>
        <v>0</v>
      </c>
      <c r="BC70" s="93">
        <v>0</v>
      </c>
      <c r="BD70" s="93">
        <v>0</v>
      </c>
      <c r="BE70" s="93">
        <v>0</v>
      </c>
      <c r="BF70" s="93">
        <v>0</v>
      </c>
      <c r="BG70" s="93">
        <v>0</v>
      </c>
      <c r="BH70" s="93">
        <v>0</v>
      </c>
      <c r="BI70" s="93">
        <v>0</v>
      </c>
      <c r="BJ70" s="93">
        <v>0</v>
      </c>
      <c r="BK70" s="93">
        <v>0</v>
      </c>
      <c r="BL70" s="93">
        <v>0</v>
      </c>
      <c r="BM70" s="93">
        <v>0</v>
      </c>
      <c r="BN70" s="94">
        <f t="shared" si="31"/>
        <v>0</v>
      </c>
      <c r="BO70" s="95">
        <f t="shared" si="13"/>
        <v>0</v>
      </c>
      <c r="BP70" s="96">
        <f>AY70-BN70</f>
        <v>0</v>
      </c>
      <c r="BR70" s="336">
        <f>VLOOKUP(M70,'[2]EJEGAST ENERO'!$D$2:$N$136,11,0)</f>
        <v>13000000000</v>
      </c>
      <c r="BS70" s="363">
        <f>+W70-BR70</f>
        <v>0</v>
      </c>
      <c r="BT70" s="336"/>
      <c r="BU70" s="336"/>
    </row>
    <row r="71" spans="1:73" ht="12.75">
      <c r="A71" s="89" t="s">
        <v>64</v>
      </c>
      <c r="B71" s="90" t="s">
        <v>69</v>
      </c>
      <c r="C71" s="97">
        <v>2</v>
      </c>
      <c r="D71" s="97" t="s">
        <v>72</v>
      </c>
      <c r="E71" s="105" t="s">
        <v>89</v>
      </c>
      <c r="F71" s="105" t="s">
        <v>66</v>
      </c>
      <c r="G71" s="90" t="s">
        <v>67</v>
      </c>
      <c r="H71" s="90" t="s">
        <v>66</v>
      </c>
      <c r="I71" s="90"/>
      <c r="J71" s="90"/>
      <c r="K71" s="91">
        <v>92</v>
      </c>
      <c r="L71" s="91"/>
      <c r="M71" s="343">
        <v>150</v>
      </c>
      <c r="N71" s="92" t="s">
        <v>155</v>
      </c>
      <c r="O71" s="93">
        <v>630000000</v>
      </c>
      <c r="P71" s="93">
        <v>0</v>
      </c>
      <c r="Q71" s="93">
        <v>0</v>
      </c>
      <c r="R71" s="93">
        <v>0</v>
      </c>
      <c r="S71" s="93">
        <v>0</v>
      </c>
      <c r="T71" s="94">
        <f t="shared" si="25"/>
        <v>0</v>
      </c>
      <c r="U71" s="94">
        <f t="shared" si="8"/>
        <v>630000000</v>
      </c>
      <c r="V71" s="93"/>
      <c r="W71" s="94">
        <f>+U71-V71</f>
        <v>630000000</v>
      </c>
      <c r="X71" s="93">
        <v>76130000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94">
        <f t="shared" si="28"/>
        <v>76130000</v>
      </c>
      <c r="AK71" s="95">
        <f t="shared" si="10"/>
        <v>0.12084126984126985</v>
      </c>
      <c r="AL71" s="94">
        <f t="shared" si="74"/>
        <v>553870000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4">
        <f t="shared" si="3"/>
        <v>0</v>
      </c>
      <c r="AZ71" s="95">
        <f t="shared" si="4"/>
        <v>0</v>
      </c>
      <c r="BA71" s="94">
        <f>AJ71-AY71</f>
        <v>76130000</v>
      </c>
      <c r="BB71" s="93">
        <f>+AM71</f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4">
        <f t="shared" si="31"/>
        <v>0</v>
      </c>
      <c r="BO71" s="95">
        <f t="shared" si="13"/>
        <v>0</v>
      </c>
      <c r="BP71" s="96">
        <f>AY71-BN71</f>
        <v>0</v>
      </c>
      <c r="BR71" s="336">
        <f>VLOOKUP(M71,'[2]EJEGAST ENERO'!$D$2:$N$136,11,0)</f>
        <v>721000000</v>
      </c>
      <c r="BS71" s="363">
        <f>+W71-BR71</f>
        <v>-91000000</v>
      </c>
      <c r="BT71" s="336"/>
      <c r="BU71" s="336"/>
    </row>
    <row r="72" spans="1:73" ht="12.75">
      <c r="A72" s="89" t="s">
        <v>64</v>
      </c>
      <c r="B72" s="90" t="s">
        <v>69</v>
      </c>
      <c r="C72" s="97">
        <v>2</v>
      </c>
      <c r="D72" s="97" t="s">
        <v>72</v>
      </c>
      <c r="E72" s="105" t="s">
        <v>91</v>
      </c>
      <c r="F72" s="105" t="s">
        <v>66</v>
      </c>
      <c r="G72" s="90" t="s">
        <v>67</v>
      </c>
      <c r="H72" s="90" t="s">
        <v>66</v>
      </c>
      <c r="I72" s="90"/>
      <c r="J72" s="90"/>
      <c r="K72" s="91">
        <v>93</v>
      </c>
      <c r="L72" s="91"/>
      <c r="M72" s="343">
        <v>151</v>
      </c>
      <c r="N72" s="92" t="s">
        <v>156</v>
      </c>
      <c r="O72" s="93">
        <v>1078000000</v>
      </c>
      <c r="P72" s="93">
        <v>0</v>
      </c>
      <c r="Q72" s="93">
        <v>0</v>
      </c>
      <c r="R72" s="93">
        <v>0</v>
      </c>
      <c r="S72" s="93">
        <v>0</v>
      </c>
      <c r="T72" s="94">
        <f t="shared" si="25"/>
        <v>0</v>
      </c>
      <c r="U72" s="94">
        <f t="shared" si="8"/>
        <v>1078000000</v>
      </c>
      <c r="V72" s="93"/>
      <c r="W72" s="94">
        <f>+U72-V72</f>
        <v>1078000000</v>
      </c>
      <c r="X72" s="93">
        <v>5130000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4">
        <f t="shared" si="28"/>
        <v>5130000</v>
      </c>
      <c r="AK72" s="95">
        <f t="shared" si="10"/>
        <v>0.004758812615955473</v>
      </c>
      <c r="AL72" s="94">
        <f t="shared" si="74"/>
        <v>1072870000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4">
        <f aca="true" t="shared" si="81" ref="AY72:AY135">IF(AJ72&gt;=SUM(AM72:AX72),SUM(AM72:AX72),"ERROR")</f>
        <v>0</v>
      </c>
      <c r="AZ72" s="95">
        <f aca="true" t="shared" si="82" ref="AZ72:AZ135">+IF(ISERROR((AY72/AJ72)),0,(AY72/AJ72))</f>
        <v>0</v>
      </c>
      <c r="BA72" s="94">
        <f>AJ72-AY72</f>
        <v>5130000</v>
      </c>
      <c r="BB72" s="93">
        <f>+AM72</f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4">
        <f t="shared" si="31"/>
        <v>0</v>
      </c>
      <c r="BO72" s="95">
        <f t="shared" si="13"/>
        <v>0</v>
      </c>
      <c r="BP72" s="96">
        <f>AY72-BN72</f>
        <v>0</v>
      </c>
      <c r="BR72" s="336">
        <f>VLOOKUP(M72,'[2]EJEGAST ENERO'!$D$2:$N$136,11,0)</f>
        <v>1714000000</v>
      </c>
      <c r="BS72" s="363">
        <f>+W72-BR72</f>
        <v>-636000000</v>
      </c>
      <c r="BT72" s="336"/>
      <c r="BU72" s="336"/>
    </row>
    <row r="73" spans="1:76" s="58" customFormat="1" ht="12.75">
      <c r="A73" s="109" t="s">
        <v>64</v>
      </c>
      <c r="B73" s="110" t="s">
        <v>69</v>
      </c>
      <c r="C73" s="111">
        <v>2</v>
      </c>
      <c r="D73" s="111" t="s">
        <v>72</v>
      </c>
      <c r="E73" s="118" t="s">
        <v>93</v>
      </c>
      <c r="F73" s="110" t="s">
        <v>66</v>
      </c>
      <c r="G73" s="110" t="s">
        <v>67</v>
      </c>
      <c r="H73" s="110" t="s">
        <v>66</v>
      </c>
      <c r="I73" s="110"/>
      <c r="J73" s="110"/>
      <c r="K73" s="110"/>
      <c r="L73" s="110"/>
      <c r="M73" s="343"/>
      <c r="N73" s="112" t="s">
        <v>157</v>
      </c>
      <c r="O73" s="113">
        <f aca="true" t="shared" si="83" ref="O73:T73">O74</f>
        <v>1526000000</v>
      </c>
      <c r="P73" s="113">
        <f t="shared" si="83"/>
        <v>0</v>
      </c>
      <c r="Q73" s="113">
        <f t="shared" si="83"/>
        <v>0</v>
      </c>
      <c r="R73" s="113">
        <f t="shared" si="83"/>
        <v>0</v>
      </c>
      <c r="S73" s="113">
        <f t="shared" si="83"/>
        <v>0</v>
      </c>
      <c r="T73" s="113">
        <f t="shared" si="83"/>
        <v>0</v>
      </c>
      <c r="U73" s="113">
        <f aca="true" t="shared" si="84" ref="U73:U136">O73+T73</f>
        <v>1526000000</v>
      </c>
      <c r="V73" s="113">
        <f>V74</f>
        <v>0</v>
      </c>
      <c r="W73" s="113">
        <f>W74</f>
        <v>1526000000</v>
      </c>
      <c r="X73" s="113">
        <f aca="true" t="shared" si="85" ref="X73:AI73">X74</f>
        <v>24611966</v>
      </c>
      <c r="Y73" s="113">
        <f t="shared" si="85"/>
        <v>0</v>
      </c>
      <c r="Z73" s="113">
        <f t="shared" si="85"/>
        <v>0</v>
      </c>
      <c r="AA73" s="113">
        <f t="shared" si="85"/>
        <v>0</v>
      </c>
      <c r="AB73" s="113">
        <f t="shared" si="85"/>
        <v>0</v>
      </c>
      <c r="AC73" s="113">
        <f t="shared" si="85"/>
        <v>0</v>
      </c>
      <c r="AD73" s="113">
        <f t="shared" si="85"/>
        <v>0</v>
      </c>
      <c r="AE73" s="114">
        <f t="shared" si="85"/>
        <v>0</v>
      </c>
      <c r="AF73" s="114">
        <f t="shared" si="85"/>
        <v>0</v>
      </c>
      <c r="AG73" s="115">
        <f t="shared" si="85"/>
        <v>0</v>
      </c>
      <c r="AH73" s="115">
        <f t="shared" si="85"/>
        <v>0</v>
      </c>
      <c r="AI73" s="113">
        <f t="shared" si="85"/>
        <v>0</v>
      </c>
      <c r="AJ73" s="113">
        <f t="shared" si="28"/>
        <v>24611966</v>
      </c>
      <c r="AK73" s="116">
        <f aca="true" t="shared" si="86" ref="AK73:AK136">+IF(ISERROR((AJ73/W73)),0,(AJ73/W73))</f>
        <v>0.016128418086500656</v>
      </c>
      <c r="AL73" s="113">
        <f>AL74</f>
        <v>1501388034</v>
      </c>
      <c r="AM73" s="113">
        <f aca="true" t="shared" si="87" ref="AM73:AX73">AM74</f>
        <v>0</v>
      </c>
      <c r="AN73" s="113">
        <f t="shared" si="87"/>
        <v>0</v>
      </c>
      <c r="AO73" s="113">
        <f t="shared" si="87"/>
        <v>0</v>
      </c>
      <c r="AP73" s="113">
        <f t="shared" si="87"/>
        <v>0</v>
      </c>
      <c r="AQ73" s="113">
        <f t="shared" si="87"/>
        <v>0</v>
      </c>
      <c r="AR73" s="113">
        <f t="shared" si="87"/>
        <v>0</v>
      </c>
      <c r="AS73" s="113">
        <f t="shared" si="87"/>
        <v>0</v>
      </c>
      <c r="AT73" s="114">
        <f t="shared" si="87"/>
        <v>0</v>
      </c>
      <c r="AU73" s="114">
        <f t="shared" si="87"/>
        <v>0</v>
      </c>
      <c r="AV73" s="115">
        <f t="shared" si="87"/>
        <v>0</v>
      </c>
      <c r="AW73" s="113">
        <f t="shared" si="87"/>
        <v>0</v>
      </c>
      <c r="AX73" s="113">
        <f t="shared" si="87"/>
        <v>0</v>
      </c>
      <c r="AY73" s="113">
        <f t="shared" si="81"/>
        <v>0</v>
      </c>
      <c r="AZ73" s="116">
        <f t="shared" si="82"/>
        <v>0</v>
      </c>
      <c r="BA73" s="113">
        <f>BA74</f>
        <v>24611966</v>
      </c>
      <c r="BB73" s="113">
        <f aca="true" t="shared" si="88" ref="BB73:BM73">BB74</f>
        <v>0</v>
      </c>
      <c r="BC73" s="113">
        <f t="shared" si="88"/>
        <v>0</v>
      </c>
      <c r="BD73" s="113">
        <f t="shared" si="88"/>
        <v>0</v>
      </c>
      <c r="BE73" s="113">
        <f t="shared" si="88"/>
        <v>0</v>
      </c>
      <c r="BF73" s="113">
        <f t="shared" si="88"/>
        <v>0</v>
      </c>
      <c r="BG73" s="113">
        <f t="shared" si="88"/>
        <v>0</v>
      </c>
      <c r="BH73" s="113">
        <f t="shared" si="88"/>
        <v>0</v>
      </c>
      <c r="BI73" s="114">
        <f t="shared" si="88"/>
        <v>0</v>
      </c>
      <c r="BJ73" s="114">
        <f t="shared" si="88"/>
        <v>0</v>
      </c>
      <c r="BK73" s="115">
        <f t="shared" si="88"/>
        <v>0</v>
      </c>
      <c r="BL73" s="113">
        <f t="shared" si="88"/>
        <v>0</v>
      </c>
      <c r="BM73" s="113">
        <f t="shared" si="88"/>
        <v>0</v>
      </c>
      <c r="BN73" s="113">
        <f t="shared" si="31"/>
        <v>0</v>
      </c>
      <c r="BO73" s="116">
        <f aca="true" t="shared" si="89" ref="BO73:BO136">+IF(ISERROR((BN73/AY73)),0,(BN73/AY73))</f>
        <v>0</v>
      </c>
      <c r="BP73" s="117">
        <f>BP74</f>
        <v>0</v>
      </c>
      <c r="BR73" s="336"/>
      <c r="BS73" s="363"/>
      <c r="BT73" s="336"/>
      <c r="BU73" s="336"/>
      <c r="BV73" s="336"/>
      <c r="BW73" s="336"/>
      <c r="BX73" s="336"/>
    </row>
    <row r="74" spans="1:73" ht="12.75">
      <c r="A74" s="89" t="s">
        <v>64</v>
      </c>
      <c r="B74" s="90" t="s">
        <v>69</v>
      </c>
      <c r="C74" s="97">
        <v>2</v>
      </c>
      <c r="D74" s="97" t="s">
        <v>72</v>
      </c>
      <c r="E74" s="105" t="s">
        <v>93</v>
      </c>
      <c r="F74" s="105" t="s">
        <v>72</v>
      </c>
      <c r="G74" s="90" t="s">
        <v>67</v>
      </c>
      <c r="H74" s="90" t="s">
        <v>66</v>
      </c>
      <c r="I74" s="90"/>
      <c r="J74" s="90"/>
      <c r="K74" s="91">
        <v>94</v>
      </c>
      <c r="L74" s="91"/>
      <c r="M74" s="343">
        <v>152</v>
      </c>
      <c r="N74" s="107" t="s">
        <v>158</v>
      </c>
      <c r="O74" s="93">
        <v>1526000000</v>
      </c>
      <c r="P74" s="93">
        <v>0</v>
      </c>
      <c r="Q74" s="93">
        <v>0</v>
      </c>
      <c r="R74" s="93">
        <v>0</v>
      </c>
      <c r="S74" s="93">
        <v>0</v>
      </c>
      <c r="T74" s="94">
        <f aca="true" t="shared" si="90" ref="T74:T137">-P74+Q74-R74+S74</f>
        <v>0</v>
      </c>
      <c r="U74" s="94">
        <f t="shared" si="84"/>
        <v>1526000000</v>
      </c>
      <c r="V74" s="93"/>
      <c r="W74" s="94">
        <f>+U74-V74</f>
        <v>1526000000</v>
      </c>
      <c r="X74" s="93">
        <v>24611966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4">
        <f t="shared" si="28"/>
        <v>24611966</v>
      </c>
      <c r="AK74" s="95">
        <f t="shared" si="86"/>
        <v>0.016128418086500656</v>
      </c>
      <c r="AL74" s="94">
        <f t="shared" si="74"/>
        <v>1501388034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4">
        <f t="shared" si="81"/>
        <v>0</v>
      </c>
      <c r="AZ74" s="95">
        <f t="shared" si="82"/>
        <v>0</v>
      </c>
      <c r="BA74" s="94">
        <f>AJ74-AY74</f>
        <v>24611966</v>
      </c>
      <c r="BB74" s="93">
        <f>+AM74</f>
        <v>0</v>
      </c>
      <c r="BC74" s="93">
        <v>0</v>
      </c>
      <c r="BD74" s="93">
        <v>0</v>
      </c>
      <c r="BE74" s="93">
        <v>0</v>
      </c>
      <c r="BF74" s="93">
        <v>0</v>
      </c>
      <c r="BG74" s="9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4">
        <f t="shared" si="31"/>
        <v>0</v>
      </c>
      <c r="BO74" s="95">
        <f t="shared" si="89"/>
        <v>0</v>
      </c>
      <c r="BP74" s="96">
        <f>AY74-BN74</f>
        <v>0</v>
      </c>
      <c r="BR74" s="336">
        <f>VLOOKUP(M74,'[2]EJEGAST ENERO'!$D$2:$N$136,11,0)</f>
        <v>1526000000</v>
      </c>
      <c r="BS74" s="363">
        <f>+W74-BR74</f>
        <v>0</v>
      </c>
      <c r="BT74" s="336"/>
      <c r="BU74" s="336"/>
    </row>
    <row r="75" spans="1:76" s="58" customFormat="1" ht="12.75">
      <c r="A75" s="109" t="s">
        <v>64</v>
      </c>
      <c r="B75" s="110" t="s">
        <v>69</v>
      </c>
      <c r="C75" s="111">
        <v>2</v>
      </c>
      <c r="D75" s="111" t="s">
        <v>72</v>
      </c>
      <c r="E75" s="118" t="s">
        <v>95</v>
      </c>
      <c r="F75" s="110" t="s">
        <v>66</v>
      </c>
      <c r="G75" s="110" t="s">
        <v>67</v>
      </c>
      <c r="H75" s="110" t="s">
        <v>66</v>
      </c>
      <c r="I75" s="110"/>
      <c r="J75" s="110"/>
      <c r="K75" s="110"/>
      <c r="L75" s="110"/>
      <c r="M75" s="343"/>
      <c r="N75" s="112" t="s">
        <v>159</v>
      </c>
      <c r="O75" s="113">
        <f aca="true" t="shared" si="91" ref="O75:T75">SUM(O76:O80)</f>
        <v>4080000000</v>
      </c>
      <c r="P75" s="113">
        <f t="shared" si="91"/>
        <v>0</v>
      </c>
      <c r="Q75" s="113">
        <f t="shared" si="91"/>
        <v>0</v>
      </c>
      <c r="R75" s="113">
        <f t="shared" si="91"/>
        <v>0</v>
      </c>
      <c r="S75" s="113">
        <f t="shared" si="91"/>
        <v>0</v>
      </c>
      <c r="T75" s="113">
        <f t="shared" si="91"/>
        <v>0</v>
      </c>
      <c r="U75" s="113">
        <f t="shared" si="84"/>
        <v>4080000000</v>
      </c>
      <c r="V75" s="113">
        <f>SUM(V76:V80)</f>
        <v>0</v>
      </c>
      <c r="W75" s="113">
        <f>SUM(W76:W80)</f>
        <v>4080000000</v>
      </c>
      <c r="X75" s="113">
        <f aca="true" t="shared" si="92" ref="X75:AI75">SUM(X76:X80)</f>
        <v>304568954</v>
      </c>
      <c r="Y75" s="113">
        <f t="shared" si="92"/>
        <v>0</v>
      </c>
      <c r="Z75" s="113">
        <f t="shared" si="92"/>
        <v>0</v>
      </c>
      <c r="AA75" s="113">
        <f t="shared" si="92"/>
        <v>0</v>
      </c>
      <c r="AB75" s="113">
        <f t="shared" si="92"/>
        <v>0</v>
      </c>
      <c r="AC75" s="113">
        <f t="shared" si="92"/>
        <v>0</v>
      </c>
      <c r="AD75" s="113">
        <f t="shared" si="92"/>
        <v>0</v>
      </c>
      <c r="AE75" s="114">
        <f t="shared" si="92"/>
        <v>0</v>
      </c>
      <c r="AF75" s="114">
        <f t="shared" si="92"/>
        <v>0</v>
      </c>
      <c r="AG75" s="115">
        <f t="shared" si="92"/>
        <v>0</v>
      </c>
      <c r="AH75" s="115">
        <f t="shared" si="92"/>
        <v>0</v>
      </c>
      <c r="AI75" s="113">
        <f t="shared" si="92"/>
        <v>0</v>
      </c>
      <c r="AJ75" s="113">
        <f t="shared" si="28"/>
        <v>304568954</v>
      </c>
      <c r="AK75" s="116">
        <f t="shared" si="86"/>
        <v>0.07464925343137255</v>
      </c>
      <c r="AL75" s="113">
        <f>SUM(AL76:AL80)</f>
        <v>3775431046</v>
      </c>
      <c r="AM75" s="113">
        <f aca="true" t="shared" si="93" ref="AM75:AX75">SUM(AM76:AM80)</f>
        <v>247824952</v>
      </c>
      <c r="AN75" s="113">
        <f t="shared" si="93"/>
        <v>0</v>
      </c>
      <c r="AO75" s="113">
        <f t="shared" si="93"/>
        <v>0</v>
      </c>
      <c r="AP75" s="113">
        <f t="shared" si="93"/>
        <v>0</v>
      </c>
      <c r="AQ75" s="113">
        <f t="shared" si="93"/>
        <v>0</v>
      </c>
      <c r="AR75" s="113">
        <f t="shared" si="93"/>
        <v>0</v>
      </c>
      <c r="AS75" s="113">
        <f t="shared" si="93"/>
        <v>0</v>
      </c>
      <c r="AT75" s="114">
        <f t="shared" si="93"/>
        <v>0</v>
      </c>
      <c r="AU75" s="114">
        <f t="shared" si="93"/>
        <v>0</v>
      </c>
      <c r="AV75" s="115">
        <f t="shared" si="93"/>
        <v>0</v>
      </c>
      <c r="AW75" s="113">
        <f t="shared" si="93"/>
        <v>0</v>
      </c>
      <c r="AX75" s="113">
        <f t="shared" si="93"/>
        <v>0</v>
      </c>
      <c r="AY75" s="113">
        <f t="shared" si="81"/>
        <v>247824952</v>
      </c>
      <c r="AZ75" s="116">
        <f t="shared" si="82"/>
        <v>0.8136907874070448</v>
      </c>
      <c r="BA75" s="113">
        <f>SUM(BA76:BA80)</f>
        <v>56744002</v>
      </c>
      <c r="BB75" s="113">
        <f aca="true" t="shared" si="94" ref="BB75:BM75">SUM(BB76:BB80)</f>
        <v>247824952</v>
      </c>
      <c r="BC75" s="113">
        <f t="shared" si="94"/>
        <v>0</v>
      </c>
      <c r="BD75" s="113">
        <f t="shared" si="94"/>
        <v>0</v>
      </c>
      <c r="BE75" s="113">
        <f t="shared" si="94"/>
        <v>0</v>
      </c>
      <c r="BF75" s="113">
        <f t="shared" si="94"/>
        <v>0</v>
      </c>
      <c r="BG75" s="113">
        <f t="shared" si="94"/>
        <v>0</v>
      </c>
      <c r="BH75" s="113">
        <f t="shared" si="94"/>
        <v>0</v>
      </c>
      <c r="BI75" s="114">
        <f t="shared" si="94"/>
        <v>0</v>
      </c>
      <c r="BJ75" s="114">
        <f t="shared" si="94"/>
        <v>0</v>
      </c>
      <c r="BK75" s="115">
        <f t="shared" si="94"/>
        <v>0</v>
      </c>
      <c r="BL75" s="113">
        <f t="shared" si="94"/>
        <v>0</v>
      </c>
      <c r="BM75" s="113">
        <f t="shared" si="94"/>
        <v>0</v>
      </c>
      <c r="BN75" s="113">
        <f t="shared" si="31"/>
        <v>247824952</v>
      </c>
      <c r="BO75" s="116">
        <f t="shared" si="89"/>
        <v>1</v>
      </c>
      <c r="BP75" s="117">
        <f>SUM(BP76:BP80)</f>
        <v>0</v>
      </c>
      <c r="BR75" s="336"/>
      <c r="BS75" s="363"/>
      <c r="BT75" s="336"/>
      <c r="BU75" s="336"/>
      <c r="BV75" s="336"/>
      <c r="BW75" s="336"/>
      <c r="BX75" s="336"/>
    </row>
    <row r="76" spans="1:73" ht="12.75">
      <c r="A76" s="89" t="s">
        <v>64</v>
      </c>
      <c r="B76" s="90" t="s">
        <v>69</v>
      </c>
      <c r="C76" s="97">
        <v>2</v>
      </c>
      <c r="D76" s="97" t="s">
        <v>72</v>
      </c>
      <c r="E76" s="105" t="s">
        <v>95</v>
      </c>
      <c r="F76" s="105" t="s">
        <v>72</v>
      </c>
      <c r="G76" s="90" t="s">
        <v>67</v>
      </c>
      <c r="H76" s="90" t="s">
        <v>66</v>
      </c>
      <c r="I76" s="90"/>
      <c r="J76" s="90"/>
      <c r="K76" s="91">
        <v>95</v>
      </c>
      <c r="L76" s="91"/>
      <c r="M76" s="343">
        <v>153</v>
      </c>
      <c r="N76" s="107" t="s">
        <v>160</v>
      </c>
      <c r="O76" s="93">
        <v>1705000000</v>
      </c>
      <c r="P76" s="93">
        <v>0</v>
      </c>
      <c r="Q76" s="93">
        <v>0</v>
      </c>
      <c r="R76" s="93">
        <v>0</v>
      </c>
      <c r="S76" s="93">
        <v>0</v>
      </c>
      <c r="T76" s="94">
        <f t="shared" si="90"/>
        <v>0</v>
      </c>
      <c r="U76" s="94">
        <f t="shared" si="84"/>
        <v>1705000000</v>
      </c>
      <c r="V76" s="93"/>
      <c r="W76" s="94">
        <f aca="true" t="shared" si="95" ref="W76:W87">+U76-V76</f>
        <v>1705000000</v>
      </c>
      <c r="X76" s="93">
        <v>136166482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4">
        <f t="shared" si="28"/>
        <v>136166482</v>
      </c>
      <c r="AK76" s="95">
        <f t="shared" si="86"/>
        <v>0.07986303929618768</v>
      </c>
      <c r="AL76" s="94">
        <f t="shared" si="74"/>
        <v>1568833518</v>
      </c>
      <c r="AM76" s="93">
        <v>131993420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4">
        <f t="shared" si="81"/>
        <v>131993420</v>
      </c>
      <c r="AZ76" s="95">
        <f t="shared" si="82"/>
        <v>0.9693532362832139</v>
      </c>
      <c r="BA76" s="94">
        <f aca="true" t="shared" si="96" ref="BA76:BA87">AJ76-AY76</f>
        <v>4173062</v>
      </c>
      <c r="BB76" s="93">
        <f aca="true" t="shared" si="97" ref="BB76:BB87">+AM76</f>
        <v>131993420</v>
      </c>
      <c r="BC76" s="93">
        <v>0</v>
      </c>
      <c r="BD76" s="93">
        <v>0</v>
      </c>
      <c r="BE76" s="93">
        <v>0</v>
      </c>
      <c r="BF76" s="93">
        <v>0</v>
      </c>
      <c r="BG76" s="93">
        <v>0</v>
      </c>
      <c r="BH76" s="93">
        <v>0</v>
      </c>
      <c r="BI76" s="93">
        <v>0</v>
      </c>
      <c r="BJ76" s="93">
        <v>0</v>
      </c>
      <c r="BK76" s="93">
        <v>0</v>
      </c>
      <c r="BL76" s="93">
        <v>0</v>
      </c>
      <c r="BM76" s="93">
        <v>0</v>
      </c>
      <c r="BN76" s="94">
        <f t="shared" si="31"/>
        <v>131993420</v>
      </c>
      <c r="BO76" s="95">
        <f t="shared" si="89"/>
        <v>1</v>
      </c>
      <c r="BP76" s="96">
        <f aca="true" t="shared" si="98" ref="BP76:BP87">AY76-BN76</f>
        <v>0</v>
      </c>
      <c r="BR76" s="336">
        <f>VLOOKUP(M76,'[2]EJEGAST ENERO'!$D$2:$N$136,11,0)</f>
        <v>1705000000</v>
      </c>
      <c r="BS76" s="363">
        <f aca="true" t="shared" si="99" ref="BS76:BS84">+W76-BR76</f>
        <v>0</v>
      </c>
      <c r="BT76" s="336"/>
      <c r="BU76" s="336"/>
    </row>
    <row r="77" spans="1:73" ht="12.75">
      <c r="A77" s="89" t="s">
        <v>64</v>
      </c>
      <c r="B77" s="90" t="s">
        <v>69</v>
      </c>
      <c r="C77" s="97">
        <v>2</v>
      </c>
      <c r="D77" s="97" t="s">
        <v>72</v>
      </c>
      <c r="E77" s="105" t="s">
        <v>95</v>
      </c>
      <c r="F77" s="105" t="s">
        <v>75</v>
      </c>
      <c r="G77" s="90" t="s">
        <v>67</v>
      </c>
      <c r="H77" s="90" t="s">
        <v>66</v>
      </c>
      <c r="I77" s="90"/>
      <c r="J77" s="90"/>
      <c r="K77" s="91">
        <v>96</v>
      </c>
      <c r="L77" s="91"/>
      <c r="M77" s="343">
        <v>154</v>
      </c>
      <c r="N77" s="107" t="s">
        <v>161</v>
      </c>
      <c r="O77" s="93">
        <v>1000000000</v>
      </c>
      <c r="P77" s="93">
        <v>0</v>
      </c>
      <c r="Q77" s="93">
        <v>0</v>
      </c>
      <c r="R77" s="93">
        <v>0</v>
      </c>
      <c r="S77" s="93">
        <v>0</v>
      </c>
      <c r="T77" s="94">
        <f t="shared" si="90"/>
        <v>0</v>
      </c>
      <c r="U77" s="94">
        <f t="shared" si="84"/>
        <v>1000000000</v>
      </c>
      <c r="V77" s="93"/>
      <c r="W77" s="94">
        <f t="shared" si="95"/>
        <v>1000000000</v>
      </c>
      <c r="X77" s="93">
        <v>15316798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93">
        <v>0</v>
      </c>
      <c r="AE77" s="93">
        <v>0</v>
      </c>
      <c r="AF77" s="93">
        <v>0</v>
      </c>
      <c r="AG77" s="93">
        <v>0</v>
      </c>
      <c r="AH77" s="93">
        <v>0</v>
      </c>
      <c r="AI77" s="93">
        <v>0</v>
      </c>
      <c r="AJ77" s="94">
        <f t="shared" si="28"/>
        <v>15316798</v>
      </c>
      <c r="AK77" s="95">
        <f t="shared" si="86"/>
        <v>0.015316798</v>
      </c>
      <c r="AL77" s="94">
        <f t="shared" si="74"/>
        <v>984683202</v>
      </c>
      <c r="AM77" s="93">
        <v>15086798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>
        <v>0</v>
      </c>
      <c r="AU77" s="93">
        <v>0</v>
      </c>
      <c r="AV77" s="93">
        <v>0</v>
      </c>
      <c r="AW77" s="93">
        <v>0</v>
      </c>
      <c r="AX77" s="93">
        <v>0</v>
      </c>
      <c r="AY77" s="94">
        <f t="shared" si="81"/>
        <v>15086798</v>
      </c>
      <c r="AZ77" s="95">
        <f t="shared" si="82"/>
        <v>0.984983806667686</v>
      </c>
      <c r="BA77" s="94">
        <f t="shared" si="96"/>
        <v>230000</v>
      </c>
      <c r="BB77" s="93">
        <f t="shared" si="97"/>
        <v>15086798</v>
      </c>
      <c r="BC77" s="93">
        <v>0</v>
      </c>
      <c r="BD77" s="93">
        <v>0</v>
      </c>
      <c r="BE77" s="93">
        <v>0</v>
      </c>
      <c r="BF77" s="93">
        <v>0</v>
      </c>
      <c r="BG77" s="93">
        <v>0</v>
      </c>
      <c r="BH77" s="93">
        <v>0</v>
      </c>
      <c r="BI77" s="93">
        <v>0</v>
      </c>
      <c r="BJ77" s="93">
        <v>0</v>
      </c>
      <c r="BK77" s="93">
        <v>0</v>
      </c>
      <c r="BL77" s="93">
        <v>0</v>
      </c>
      <c r="BM77" s="93">
        <v>0</v>
      </c>
      <c r="BN77" s="94">
        <f t="shared" si="31"/>
        <v>15086798</v>
      </c>
      <c r="BO77" s="95">
        <f t="shared" si="89"/>
        <v>1</v>
      </c>
      <c r="BP77" s="96">
        <f t="shared" si="98"/>
        <v>0</v>
      </c>
      <c r="BR77" s="336">
        <f>VLOOKUP(M77,'[2]EJEGAST ENERO'!$D$2:$N$136,11,0)</f>
        <v>1215000000</v>
      </c>
      <c r="BS77" s="363">
        <f t="shared" si="99"/>
        <v>-215000000</v>
      </c>
      <c r="BT77" s="336"/>
      <c r="BU77" s="336"/>
    </row>
    <row r="78" spans="1:73" ht="12.75">
      <c r="A78" s="89" t="s">
        <v>64</v>
      </c>
      <c r="B78" s="90" t="s">
        <v>69</v>
      </c>
      <c r="C78" s="97">
        <v>2</v>
      </c>
      <c r="D78" s="97" t="s">
        <v>72</v>
      </c>
      <c r="E78" s="105" t="s">
        <v>95</v>
      </c>
      <c r="F78" s="105" t="s">
        <v>77</v>
      </c>
      <c r="G78" s="90" t="s">
        <v>67</v>
      </c>
      <c r="H78" s="90" t="s">
        <v>66</v>
      </c>
      <c r="I78" s="90"/>
      <c r="J78" s="90"/>
      <c r="K78" s="91">
        <v>97</v>
      </c>
      <c r="L78" s="91"/>
      <c r="M78" s="343">
        <v>155</v>
      </c>
      <c r="N78" s="107" t="s">
        <v>162</v>
      </c>
      <c r="O78" s="93">
        <v>645000000</v>
      </c>
      <c r="P78" s="93">
        <v>0</v>
      </c>
      <c r="Q78" s="93">
        <v>0</v>
      </c>
      <c r="R78" s="93">
        <v>0</v>
      </c>
      <c r="S78" s="93">
        <v>0</v>
      </c>
      <c r="T78" s="94">
        <f t="shared" si="90"/>
        <v>0</v>
      </c>
      <c r="U78" s="94">
        <f t="shared" si="84"/>
        <v>645000000</v>
      </c>
      <c r="V78" s="93"/>
      <c r="W78" s="94">
        <f t="shared" si="95"/>
        <v>645000000</v>
      </c>
      <c r="X78" s="93">
        <v>88804484</v>
      </c>
      <c r="Y78" s="93">
        <v>0</v>
      </c>
      <c r="Z78" s="93">
        <v>0</v>
      </c>
      <c r="AA78" s="93">
        <v>0</v>
      </c>
      <c r="AB78" s="93">
        <v>0</v>
      </c>
      <c r="AC78" s="93">
        <v>0</v>
      </c>
      <c r="AD78" s="93">
        <v>0</v>
      </c>
      <c r="AE78" s="93">
        <v>0</v>
      </c>
      <c r="AF78" s="93">
        <v>0</v>
      </c>
      <c r="AG78" s="93">
        <v>0</v>
      </c>
      <c r="AH78" s="93">
        <v>0</v>
      </c>
      <c r="AI78" s="93">
        <v>0</v>
      </c>
      <c r="AJ78" s="94">
        <f aca="true" t="shared" si="100" ref="AJ78:AJ141">IF(W78&gt;=SUM(X78:AI78),SUM(X78:AI78),"ERROR")</f>
        <v>88804484</v>
      </c>
      <c r="AK78" s="95">
        <f t="shared" si="86"/>
        <v>0.13768137054263566</v>
      </c>
      <c r="AL78" s="94">
        <f t="shared" si="74"/>
        <v>556195516</v>
      </c>
      <c r="AM78" s="93">
        <v>37237114</v>
      </c>
      <c r="AN78" s="93">
        <v>0</v>
      </c>
      <c r="AO78" s="93">
        <v>0</v>
      </c>
      <c r="AP78" s="93">
        <v>0</v>
      </c>
      <c r="AQ78" s="93">
        <v>0</v>
      </c>
      <c r="AR78" s="93">
        <v>0</v>
      </c>
      <c r="AS78" s="93">
        <v>0</v>
      </c>
      <c r="AT78" s="93">
        <v>0</v>
      </c>
      <c r="AU78" s="93">
        <v>0</v>
      </c>
      <c r="AV78" s="93">
        <v>0</v>
      </c>
      <c r="AW78" s="93">
        <v>0</v>
      </c>
      <c r="AX78" s="93">
        <v>0</v>
      </c>
      <c r="AY78" s="94">
        <f t="shared" si="81"/>
        <v>37237114</v>
      </c>
      <c r="AZ78" s="95">
        <f t="shared" si="82"/>
        <v>0.4193156958155401</v>
      </c>
      <c r="BA78" s="94">
        <f t="shared" si="96"/>
        <v>51567370</v>
      </c>
      <c r="BB78" s="93">
        <f t="shared" si="97"/>
        <v>37237114</v>
      </c>
      <c r="BC78" s="93">
        <v>0</v>
      </c>
      <c r="BD78" s="93">
        <v>0</v>
      </c>
      <c r="BE78" s="93">
        <v>0</v>
      </c>
      <c r="BF78" s="93">
        <v>0</v>
      </c>
      <c r="BG78" s="93">
        <v>0</v>
      </c>
      <c r="BH78" s="93">
        <v>0</v>
      </c>
      <c r="BI78" s="93">
        <v>0</v>
      </c>
      <c r="BJ78" s="93">
        <v>0</v>
      </c>
      <c r="BK78" s="93">
        <v>0</v>
      </c>
      <c r="BL78" s="93">
        <v>0</v>
      </c>
      <c r="BM78" s="93">
        <v>0</v>
      </c>
      <c r="BN78" s="94">
        <f aca="true" t="shared" si="101" ref="BN78:BN141">IF(AY78&gt;=SUM(BB78:BM78),SUM(BB78:BM78),"ERROR")</f>
        <v>37237114</v>
      </c>
      <c r="BO78" s="95">
        <f t="shared" si="89"/>
        <v>1</v>
      </c>
      <c r="BP78" s="96">
        <f t="shared" si="98"/>
        <v>0</v>
      </c>
      <c r="BR78" s="336">
        <f>VLOOKUP(M78,'[2]EJEGAST ENERO'!$D$2:$N$136,11,0)</f>
        <v>760000000</v>
      </c>
      <c r="BS78" s="363">
        <f t="shared" si="99"/>
        <v>-115000000</v>
      </c>
      <c r="BT78" s="336"/>
      <c r="BU78" s="336"/>
    </row>
    <row r="79" spans="1:73" ht="12.75">
      <c r="A79" s="89" t="s">
        <v>64</v>
      </c>
      <c r="B79" s="90" t="s">
        <v>69</v>
      </c>
      <c r="C79" s="97">
        <v>2</v>
      </c>
      <c r="D79" s="97" t="s">
        <v>72</v>
      </c>
      <c r="E79" s="105" t="s">
        <v>95</v>
      </c>
      <c r="F79" s="105" t="s">
        <v>79</v>
      </c>
      <c r="G79" s="90" t="s">
        <v>67</v>
      </c>
      <c r="H79" s="90" t="s">
        <v>66</v>
      </c>
      <c r="I79" s="90"/>
      <c r="J79" s="90"/>
      <c r="K79" s="91">
        <v>98</v>
      </c>
      <c r="L79" s="91"/>
      <c r="M79" s="343">
        <v>156</v>
      </c>
      <c r="N79" s="107" t="s">
        <v>163</v>
      </c>
      <c r="O79" s="93">
        <v>470000000</v>
      </c>
      <c r="P79" s="93">
        <v>0</v>
      </c>
      <c r="Q79" s="93">
        <v>0</v>
      </c>
      <c r="R79" s="93">
        <v>0</v>
      </c>
      <c r="S79" s="93">
        <v>0</v>
      </c>
      <c r="T79" s="94">
        <f t="shared" si="90"/>
        <v>0</v>
      </c>
      <c r="U79" s="94">
        <f t="shared" si="84"/>
        <v>470000000</v>
      </c>
      <c r="V79" s="93"/>
      <c r="W79" s="94">
        <f t="shared" si="95"/>
        <v>470000000</v>
      </c>
      <c r="X79" s="93">
        <v>51578200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93">
        <v>0</v>
      </c>
      <c r="AE79" s="93">
        <v>0</v>
      </c>
      <c r="AF79" s="93">
        <v>0</v>
      </c>
      <c r="AG79" s="93">
        <v>0</v>
      </c>
      <c r="AH79" s="93">
        <v>0</v>
      </c>
      <c r="AI79" s="93">
        <v>0</v>
      </c>
      <c r="AJ79" s="94">
        <f t="shared" si="100"/>
        <v>51578200</v>
      </c>
      <c r="AK79" s="95">
        <f t="shared" si="86"/>
        <v>0.10974085106382979</v>
      </c>
      <c r="AL79" s="94">
        <f t="shared" si="74"/>
        <v>418421800</v>
      </c>
      <c r="AM79" s="93">
        <v>50939630</v>
      </c>
      <c r="AN79" s="93">
        <v>0</v>
      </c>
      <c r="AO79" s="93">
        <v>0</v>
      </c>
      <c r="AP79" s="93">
        <v>0</v>
      </c>
      <c r="AQ79" s="93">
        <v>0</v>
      </c>
      <c r="AR79" s="93">
        <v>0</v>
      </c>
      <c r="AS79" s="93">
        <v>0</v>
      </c>
      <c r="AT79" s="93">
        <v>0</v>
      </c>
      <c r="AU79" s="93">
        <v>0</v>
      </c>
      <c r="AV79" s="93">
        <v>0</v>
      </c>
      <c r="AW79" s="93">
        <v>0</v>
      </c>
      <c r="AX79" s="93">
        <v>0</v>
      </c>
      <c r="AY79" s="94">
        <f t="shared" si="81"/>
        <v>50939630</v>
      </c>
      <c r="AZ79" s="95">
        <f t="shared" si="82"/>
        <v>0.9876193818318592</v>
      </c>
      <c r="BA79" s="94">
        <f t="shared" si="96"/>
        <v>638570</v>
      </c>
      <c r="BB79" s="93">
        <f t="shared" si="97"/>
        <v>50939630</v>
      </c>
      <c r="BC79" s="93">
        <v>0</v>
      </c>
      <c r="BD79" s="93">
        <v>0</v>
      </c>
      <c r="BE79" s="93">
        <v>0</v>
      </c>
      <c r="BF79" s="93">
        <v>0</v>
      </c>
      <c r="BG79" s="93">
        <v>0</v>
      </c>
      <c r="BH79" s="93">
        <v>0</v>
      </c>
      <c r="BI79" s="93">
        <v>0</v>
      </c>
      <c r="BJ79" s="93">
        <v>0</v>
      </c>
      <c r="BK79" s="93">
        <v>0</v>
      </c>
      <c r="BL79" s="93">
        <v>0</v>
      </c>
      <c r="BM79" s="93">
        <v>0</v>
      </c>
      <c r="BN79" s="94">
        <f t="shared" si="101"/>
        <v>50939630</v>
      </c>
      <c r="BO79" s="95">
        <f t="shared" si="89"/>
        <v>1</v>
      </c>
      <c r="BP79" s="96">
        <f t="shared" si="98"/>
        <v>0</v>
      </c>
      <c r="BR79" s="336">
        <f>VLOOKUP(M79,'[2]EJEGAST ENERO'!$D$2:$N$136,11,0)</f>
        <v>538000000</v>
      </c>
      <c r="BS79" s="363">
        <f t="shared" si="99"/>
        <v>-68000000</v>
      </c>
      <c r="BT79" s="336"/>
      <c r="BU79" s="336"/>
    </row>
    <row r="80" spans="1:73" ht="12.75">
      <c r="A80" s="89" t="s">
        <v>64</v>
      </c>
      <c r="B80" s="90" t="s">
        <v>69</v>
      </c>
      <c r="C80" s="97">
        <v>2</v>
      </c>
      <c r="D80" s="97" t="s">
        <v>72</v>
      </c>
      <c r="E80" s="105" t="s">
        <v>95</v>
      </c>
      <c r="F80" s="105" t="s">
        <v>81</v>
      </c>
      <c r="G80" s="90" t="s">
        <v>67</v>
      </c>
      <c r="H80" s="90" t="s">
        <v>66</v>
      </c>
      <c r="I80" s="90"/>
      <c r="J80" s="90"/>
      <c r="K80" s="91">
        <v>99</v>
      </c>
      <c r="L80" s="91"/>
      <c r="M80" s="343">
        <v>157</v>
      </c>
      <c r="N80" s="107" t="s">
        <v>164</v>
      </c>
      <c r="O80" s="93">
        <v>260000000</v>
      </c>
      <c r="P80" s="93">
        <v>0</v>
      </c>
      <c r="Q80" s="93">
        <v>0</v>
      </c>
      <c r="R80" s="93">
        <v>0</v>
      </c>
      <c r="S80" s="93">
        <v>0</v>
      </c>
      <c r="T80" s="94">
        <f t="shared" si="90"/>
        <v>0</v>
      </c>
      <c r="U80" s="94">
        <f t="shared" si="84"/>
        <v>260000000</v>
      </c>
      <c r="V80" s="93"/>
      <c r="W80" s="94">
        <f t="shared" si="95"/>
        <v>260000000</v>
      </c>
      <c r="X80" s="93">
        <v>12702990</v>
      </c>
      <c r="Y80" s="93">
        <v>0</v>
      </c>
      <c r="Z80" s="93">
        <v>0</v>
      </c>
      <c r="AA80" s="93">
        <v>0</v>
      </c>
      <c r="AB80" s="93">
        <v>0</v>
      </c>
      <c r="AC80" s="93">
        <v>0</v>
      </c>
      <c r="AD80" s="93">
        <v>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4">
        <f t="shared" si="100"/>
        <v>12702990</v>
      </c>
      <c r="AK80" s="95">
        <f t="shared" si="86"/>
        <v>0.04885765384615385</v>
      </c>
      <c r="AL80" s="94">
        <f t="shared" si="74"/>
        <v>247297010</v>
      </c>
      <c r="AM80" s="93">
        <v>12567990</v>
      </c>
      <c r="AN80" s="93">
        <v>0</v>
      </c>
      <c r="AO80" s="93">
        <v>0</v>
      </c>
      <c r="AP80" s="93">
        <v>0</v>
      </c>
      <c r="AQ80" s="93">
        <v>0</v>
      </c>
      <c r="AR80" s="93">
        <v>0</v>
      </c>
      <c r="AS80" s="93">
        <v>0</v>
      </c>
      <c r="AT80" s="93">
        <v>0</v>
      </c>
      <c r="AU80" s="93">
        <v>0</v>
      </c>
      <c r="AV80" s="93">
        <v>0</v>
      </c>
      <c r="AW80" s="93">
        <v>0</v>
      </c>
      <c r="AX80" s="93">
        <v>0</v>
      </c>
      <c r="AY80" s="94">
        <f t="shared" si="81"/>
        <v>12567990</v>
      </c>
      <c r="AZ80" s="95">
        <f t="shared" si="82"/>
        <v>0.9893725807860984</v>
      </c>
      <c r="BA80" s="94">
        <f t="shared" si="96"/>
        <v>135000</v>
      </c>
      <c r="BB80" s="93">
        <f t="shared" si="97"/>
        <v>12567990</v>
      </c>
      <c r="BC80" s="93">
        <v>0</v>
      </c>
      <c r="BD80" s="93">
        <v>0</v>
      </c>
      <c r="BE80" s="93">
        <v>0</v>
      </c>
      <c r="BF80" s="93">
        <v>0</v>
      </c>
      <c r="BG80" s="93">
        <v>0</v>
      </c>
      <c r="BH80" s="93">
        <v>0</v>
      </c>
      <c r="BI80" s="93">
        <v>0</v>
      </c>
      <c r="BJ80" s="93">
        <v>0</v>
      </c>
      <c r="BK80" s="93">
        <v>0</v>
      </c>
      <c r="BL80" s="93">
        <v>0</v>
      </c>
      <c r="BM80" s="93">
        <v>0</v>
      </c>
      <c r="BN80" s="94">
        <f t="shared" si="101"/>
        <v>12567990</v>
      </c>
      <c r="BO80" s="95">
        <f t="shared" si="89"/>
        <v>1</v>
      </c>
      <c r="BP80" s="96">
        <f t="shared" si="98"/>
        <v>0</v>
      </c>
      <c r="BR80" s="336">
        <f>VLOOKUP(M80,'[2]EJEGAST ENERO'!$D$2:$N$136,11,0)</f>
        <v>376000000</v>
      </c>
      <c r="BS80" s="363">
        <f t="shared" si="99"/>
        <v>-116000000</v>
      </c>
      <c r="BT80" s="336"/>
      <c r="BU80" s="336"/>
    </row>
    <row r="81" spans="1:73" ht="12.75">
      <c r="A81" s="89" t="s">
        <v>64</v>
      </c>
      <c r="B81" s="90" t="s">
        <v>69</v>
      </c>
      <c r="C81" s="97">
        <v>2</v>
      </c>
      <c r="D81" s="97" t="s">
        <v>72</v>
      </c>
      <c r="E81" s="105" t="s">
        <v>97</v>
      </c>
      <c r="F81" s="105" t="s">
        <v>66</v>
      </c>
      <c r="G81" s="90" t="s">
        <v>67</v>
      </c>
      <c r="H81" s="90" t="s">
        <v>66</v>
      </c>
      <c r="I81" s="90"/>
      <c r="J81" s="90"/>
      <c r="K81" s="91">
        <v>100</v>
      </c>
      <c r="L81" s="91"/>
      <c r="M81" s="343">
        <v>158</v>
      </c>
      <c r="N81" s="107" t="s">
        <v>165</v>
      </c>
      <c r="O81" s="93">
        <v>353000000</v>
      </c>
      <c r="P81" s="93">
        <v>0</v>
      </c>
      <c r="Q81" s="93">
        <v>0</v>
      </c>
      <c r="R81" s="93">
        <v>0</v>
      </c>
      <c r="S81" s="93">
        <v>0</v>
      </c>
      <c r="T81" s="94">
        <f t="shared" si="90"/>
        <v>0</v>
      </c>
      <c r="U81" s="94">
        <f t="shared" si="84"/>
        <v>353000000</v>
      </c>
      <c r="V81" s="93"/>
      <c r="W81" s="94">
        <f t="shared" si="95"/>
        <v>353000000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0</v>
      </c>
      <c r="AD81" s="93">
        <v>0</v>
      </c>
      <c r="AE81" s="93">
        <v>0</v>
      </c>
      <c r="AF81" s="93">
        <v>0</v>
      </c>
      <c r="AG81" s="93">
        <v>0</v>
      </c>
      <c r="AH81" s="93">
        <v>0</v>
      </c>
      <c r="AI81" s="93">
        <v>0</v>
      </c>
      <c r="AJ81" s="94">
        <f t="shared" si="100"/>
        <v>0</v>
      </c>
      <c r="AK81" s="95">
        <f t="shared" si="86"/>
        <v>0</v>
      </c>
      <c r="AL81" s="94">
        <f t="shared" si="74"/>
        <v>353000000</v>
      </c>
      <c r="AM81" s="93">
        <v>0</v>
      </c>
      <c r="AN81" s="93">
        <v>0</v>
      </c>
      <c r="AO81" s="93">
        <v>0</v>
      </c>
      <c r="AP81" s="93">
        <v>0</v>
      </c>
      <c r="AQ81" s="93">
        <v>0</v>
      </c>
      <c r="AR81" s="93">
        <v>0</v>
      </c>
      <c r="AS81" s="93">
        <v>0</v>
      </c>
      <c r="AT81" s="93">
        <v>0</v>
      </c>
      <c r="AU81" s="93">
        <v>0</v>
      </c>
      <c r="AV81" s="93">
        <v>0</v>
      </c>
      <c r="AW81" s="93">
        <v>0</v>
      </c>
      <c r="AX81" s="93">
        <v>0</v>
      </c>
      <c r="AY81" s="94">
        <f t="shared" si="81"/>
        <v>0</v>
      </c>
      <c r="AZ81" s="95">
        <f t="shared" si="82"/>
        <v>0</v>
      </c>
      <c r="BA81" s="94">
        <f t="shared" si="96"/>
        <v>0</v>
      </c>
      <c r="BB81" s="93">
        <f t="shared" si="97"/>
        <v>0</v>
      </c>
      <c r="BC81" s="93">
        <v>0</v>
      </c>
      <c r="BD81" s="93">
        <v>0</v>
      </c>
      <c r="BE81" s="93">
        <v>0</v>
      </c>
      <c r="BF81" s="93">
        <v>0</v>
      </c>
      <c r="BG81" s="93">
        <v>0</v>
      </c>
      <c r="BH81" s="93">
        <v>0</v>
      </c>
      <c r="BI81" s="93">
        <v>0</v>
      </c>
      <c r="BJ81" s="93">
        <v>0</v>
      </c>
      <c r="BK81" s="93">
        <v>0</v>
      </c>
      <c r="BL81" s="93">
        <v>0</v>
      </c>
      <c r="BM81" s="93">
        <v>0</v>
      </c>
      <c r="BN81" s="94">
        <f t="shared" si="101"/>
        <v>0</v>
      </c>
      <c r="BO81" s="95">
        <f t="shared" si="89"/>
        <v>0</v>
      </c>
      <c r="BP81" s="96">
        <f t="shared" si="98"/>
        <v>0</v>
      </c>
      <c r="BR81" s="336">
        <f>VLOOKUP(M81,'[2]EJEGAST ENERO'!$D$2:$N$136,11,0)</f>
        <v>353000000</v>
      </c>
      <c r="BS81" s="363">
        <f t="shared" si="99"/>
        <v>0</v>
      </c>
      <c r="BT81" s="336"/>
      <c r="BU81" s="336"/>
    </row>
    <row r="82" spans="1:73" ht="12.75">
      <c r="A82" s="89" t="s">
        <v>64</v>
      </c>
      <c r="B82" s="90" t="s">
        <v>69</v>
      </c>
      <c r="C82" s="97">
        <v>2</v>
      </c>
      <c r="D82" s="97" t="s">
        <v>72</v>
      </c>
      <c r="E82" s="105" t="s">
        <v>99</v>
      </c>
      <c r="F82" s="105" t="s">
        <v>66</v>
      </c>
      <c r="G82" s="90" t="s">
        <v>67</v>
      </c>
      <c r="H82" s="90" t="s">
        <v>66</v>
      </c>
      <c r="I82" s="90"/>
      <c r="J82" s="90"/>
      <c r="K82" s="91">
        <v>101</v>
      </c>
      <c r="L82" s="91"/>
      <c r="M82" s="343">
        <v>159</v>
      </c>
      <c r="N82" s="107" t="s">
        <v>166</v>
      </c>
      <c r="O82" s="93">
        <v>518000000</v>
      </c>
      <c r="P82" s="93">
        <v>0</v>
      </c>
      <c r="Q82" s="93">
        <v>0</v>
      </c>
      <c r="R82" s="93">
        <v>0</v>
      </c>
      <c r="S82" s="93">
        <v>0</v>
      </c>
      <c r="T82" s="94">
        <f t="shared" si="90"/>
        <v>0</v>
      </c>
      <c r="U82" s="94">
        <f t="shared" si="84"/>
        <v>518000000</v>
      </c>
      <c r="V82" s="93"/>
      <c r="W82" s="94">
        <f t="shared" si="95"/>
        <v>518000000</v>
      </c>
      <c r="X82" s="93">
        <v>1300000</v>
      </c>
      <c r="Y82" s="93">
        <v>0</v>
      </c>
      <c r="Z82" s="93">
        <v>0</v>
      </c>
      <c r="AA82" s="93">
        <v>0</v>
      </c>
      <c r="AB82" s="93">
        <v>0</v>
      </c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>
        <v>0</v>
      </c>
      <c r="AI82" s="93">
        <v>0</v>
      </c>
      <c r="AJ82" s="94">
        <f t="shared" si="100"/>
        <v>1300000</v>
      </c>
      <c r="AK82" s="95">
        <f t="shared" si="86"/>
        <v>0.0025096525096525097</v>
      </c>
      <c r="AL82" s="94">
        <f t="shared" si="74"/>
        <v>516700000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4">
        <f t="shared" si="81"/>
        <v>0</v>
      </c>
      <c r="AZ82" s="95">
        <f t="shared" si="82"/>
        <v>0</v>
      </c>
      <c r="BA82" s="94">
        <f t="shared" si="96"/>
        <v>1300000</v>
      </c>
      <c r="BB82" s="93">
        <f t="shared" si="97"/>
        <v>0</v>
      </c>
      <c r="BC82" s="93">
        <v>0</v>
      </c>
      <c r="BD82" s="93">
        <v>0</v>
      </c>
      <c r="BE82" s="93">
        <v>0</v>
      </c>
      <c r="BF82" s="93">
        <v>0</v>
      </c>
      <c r="BG82" s="93">
        <v>0</v>
      </c>
      <c r="BH82" s="93">
        <v>0</v>
      </c>
      <c r="BI82" s="93">
        <v>0</v>
      </c>
      <c r="BJ82" s="93">
        <v>0</v>
      </c>
      <c r="BK82" s="93">
        <v>0</v>
      </c>
      <c r="BL82" s="93">
        <v>0</v>
      </c>
      <c r="BM82" s="93">
        <v>0</v>
      </c>
      <c r="BN82" s="94">
        <f t="shared" si="101"/>
        <v>0</v>
      </c>
      <c r="BO82" s="95">
        <f t="shared" si="89"/>
        <v>0</v>
      </c>
      <c r="BP82" s="96">
        <f t="shared" si="98"/>
        <v>0</v>
      </c>
      <c r="BR82" s="336">
        <f>VLOOKUP(M82,'[2]EJEGAST ENERO'!$D$2:$N$136,11,0)</f>
        <v>518000000</v>
      </c>
      <c r="BS82" s="363">
        <f t="shared" si="99"/>
        <v>0</v>
      </c>
      <c r="BT82" s="336"/>
      <c r="BU82" s="336"/>
    </row>
    <row r="83" spans="1:73" ht="12.75">
      <c r="A83" s="89" t="s">
        <v>64</v>
      </c>
      <c r="B83" s="90" t="s">
        <v>69</v>
      </c>
      <c r="C83" s="97">
        <v>2</v>
      </c>
      <c r="D83" s="97" t="s">
        <v>72</v>
      </c>
      <c r="E83" s="105" t="s">
        <v>101</v>
      </c>
      <c r="F83" s="105" t="s">
        <v>66</v>
      </c>
      <c r="G83" s="90" t="s">
        <v>67</v>
      </c>
      <c r="H83" s="90" t="s">
        <v>66</v>
      </c>
      <c r="I83" s="90"/>
      <c r="J83" s="90"/>
      <c r="K83" s="91">
        <v>102</v>
      </c>
      <c r="L83" s="91"/>
      <c r="M83" s="343">
        <v>160</v>
      </c>
      <c r="N83" s="107" t="s">
        <v>167</v>
      </c>
      <c r="O83" s="93">
        <v>873146000</v>
      </c>
      <c r="P83" s="93">
        <v>0</v>
      </c>
      <c r="Q83" s="93">
        <v>0</v>
      </c>
      <c r="R83" s="93">
        <v>0</v>
      </c>
      <c r="S83" s="93">
        <v>0</v>
      </c>
      <c r="T83" s="94">
        <f t="shared" si="90"/>
        <v>0</v>
      </c>
      <c r="U83" s="94">
        <f t="shared" si="84"/>
        <v>873146000</v>
      </c>
      <c r="V83" s="93"/>
      <c r="W83" s="94">
        <f t="shared" si="95"/>
        <v>873146000</v>
      </c>
      <c r="X83" s="93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0</v>
      </c>
      <c r="AD83" s="93">
        <v>0</v>
      </c>
      <c r="AE83" s="93">
        <v>0</v>
      </c>
      <c r="AF83" s="93">
        <v>0</v>
      </c>
      <c r="AG83" s="93">
        <v>0</v>
      </c>
      <c r="AH83" s="93">
        <v>0</v>
      </c>
      <c r="AI83" s="93">
        <v>0</v>
      </c>
      <c r="AJ83" s="94">
        <f t="shared" si="100"/>
        <v>0</v>
      </c>
      <c r="AK83" s="95">
        <f t="shared" si="86"/>
        <v>0</v>
      </c>
      <c r="AL83" s="94">
        <f t="shared" si="74"/>
        <v>873146000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4">
        <f t="shared" si="81"/>
        <v>0</v>
      </c>
      <c r="AZ83" s="95">
        <f t="shared" si="82"/>
        <v>0</v>
      </c>
      <c r="BA83" s="94">
        <f t="shared" si="96"/>
        <v>0</v>
      </c>
      <c r="BB83" s="93">
        <f t="shared" si="97"/>
        <v>0</v>
      </c>
      <c r="BC83" s="93">
        <v>0</v>
      </c>
      <c r="BD83" s="93">
        <v>0</v>
      </c>
      <c r="BE83" s="93">
        <v>0</v>
      </c>
      <c r="BF83" s="93">
        <v>0</v>
      </c>
      <c r="BG83" s="93">
        <v>0</v>
      </c>
      <c r="BH83" s="93">
        <v>0</v>
      </c>
      <c r="BI83" s="93">
        <v>0</v>
      </c>
      <c r="BJ83" s="93">
        <v>0</v>
      </c>
      <c r="BK83" s="93">
        <v>0</v>
      </c>
      <c r="BL83" s="93">
        <v>0</v>
      </c>
      <c r="BM83" s="93">
        <v>0</v>
      </c>
      <c r="BN83" s="94">
        <f t="shared" si="101"/>
        <v>0</v>
      </c>
      <c r="BO83" s="95">
        <f t="shared" si="89"/>
        <v>0</v>
      </c>
      <c r="BP83" s="96">
        <f t="shared" si="98"/>
        <v>0</v>
      </c>
      <c r="BR83" s="336">
        <f>VLOOKUP(M83,'[2]EJEGAST ENERO'!$D$2:$N$136,11,0)</f>
        <v>873146000</v>
      </c>
      <c r="BS83" s="363">
        <f t="shared" si="99"/>
        <v>0</v>
      </c>
      <c r="BT83" s="336"/>
      <c r="BU83" s="336"/>
    </row>
    <row r="84" spans="1:73" ht="12.75">
      <c r="A84" s="89" t="s">
        <v>64</v>
      </c>
      <c r="B84" s="90" t="s">
        <v>69</v>
      </c>
      <c r="C84" s="97">
        <v>2</v>
      </c>
      <c r="D84" s="97" t="s">
        <v>72</v>
      </c>
      <c r="E84" s="105" t="s">
        <v>103</v>
      </c>
      <c r="F84" s="105" t="s">
        <v>66</v>
      </c>
      <c r="G84" s="90" t="s">
        <v>67</v>
      </c>
      <c r="H84" s="90" t="s">
        <v>66</v>
      </c>
      <c r="I84" s="90"/>
      <c r="J84" s="90"/>
      <c r="K84" s="91">
        <v>103</v>
      </c>
      <c r="L84" s="91"/>
      <c r="M84" s="343">
        <v>161</v>
      </c>
      <c r="N84" s="107" t="s">
        <v>168</v>
      </c>
      <c r="O84" s="93">
        <v>402000000</v>
      </c>
      <c r="P84" s="93">
        <v>0</v>
      </c>
      <c r="Q84" s="93">
        <v>0</v>
      </c>
      <c r="R84" s="93">
        <v>0</v>
      </c>
      <c r="S84" s="93">
        <v>0</v>
      </c>
      <c r="T84" s="94">
        <f t="shared" si="90"/>
        <v>0</v>
      </c>
      <c r="U84" s="94">
        <f t="shared" si="84"/>
        <v>402000000</v>
      </c>
      <c r="V84" s="93"/>
      <c r="W84" s="94">
        <f t="shared" si="95"/>
        <v>402000000</v>
      </c>
      <c r="X84" s="93">
        <v>100000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3">
        <v>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4">
        <f t="shared" si="100"/>
        <v>100000</v>
      </c>
      <c r="AK84" s="95">
        <f t="shared" si="86"/>
        <v>0.0002487562189054726</v>
      </c>
      <c r="AL84" s="94">
        <f t="shared" si="74"/>
        <v>401900000</v>
      </c>
      <c r="AM84" s="93">
        <v>0</v>
      </c>
      <c r="AN84" s="93">
        <v>0</v>
      </c>
      <c r="AO84" s="93">
        <v>0</v>
      </c>
      <c r="AP84" s="93">
        <v>0</v>
      </c>
      <c r="AQ84" s="93">
        <v>0</v>
      </c>
      <c r="AR84" s="93">
        <v>0</v>
      </c>
      <c r="AS84" s="93">
        <v>0</v>
      </c>
      <c r="AT84" s="93">
        <v>0</v>
      </c>
      <c r="AU84" s="93">
        <v>0</v>
      </c>
      <c r="AV84" s="93">
        <v>0</v>
      </c>
      <c r="AW84" s="93">
        <v>0</v>
      </c>
      <c r="AX84" s="93">
        <v>0</v>
      </c>
      <c r="AY84" s="94">
        <f t="shared" si="81"/>
        <v>0</v>
      </c>
      <c r="AZ84" s="95">
        <f t="shared" si="82"/>
        <v>0</v>
      </c>
      <c r="BA84" s="94">
        <f t="shared" si="96"/>
        <v>100000</v>
      </c>
      <c r="BB84" s="93">
        <f t="shared" si="97"/>
        <v>0</v>
      </c>
      <c r="BC84" s="93">
        <v>0</v>
      </c>
      <c r="BD84" s="93">
        <v>0</v>
      </c>
      <c r="BE84" s="93">
        <v>0</v>
      </c>
      <c r="BF84" s="93">
        <v>0</v>
      </c>
      <c r="BG84" s="93">
        <v>0</v>
      </c>
      <c r="BH84" s="93">
        <v>0</v>
      </c>
      <c r="BI84" s="93">
        <v>0</v>
      </c>
      <c r="BJ84" s="93">
        <v>0</v>
      </c>
      <c r="BK84" s="93">
        <v>0</v>
      </c>
      <c r="BL84" s="93">
        <v>0</v>
      </c>
      <c r="BM84" s="93">
        <v>0</v>
      </c>
      <c r="BN84" s="94">
        <f t="shared" si="101"/>
        <v>0</v>
      </c>
      <c r="BO84" s="95">
        <f t="shared" si="89"/>
        <v>0</v>
      </c>
      <c r="BP84" s="96">
        <f t="shared" si="98"/>
        <v>0</v>
      </c>
      <c r="BR84" s="336">
        <f>VLOOKUP(M84,'[2]EJEGAST ENERO'!$D$2:$N$136,11,0)</f>
        <v>402000000</v>
      </c>
      <c r="BS84" s="363">
        <f t="shared" si="99"/>
        <v>0</v>
      </c>
      <c r="BT84" s="336"/>
      <c r="BU84" s="336"/>
    </row>
    <row r="85" spans="1:73" ht="12.75">
      <c r="A85" s="89" t="s">
        <v>64</v>
      </c>
      <c r="B85" s="90" t="s">
        <v>69</v>
      </c>
      <c r="C85" s="97">
        <v>2</v>
      </c>
      <c r="D85" s="97" t="s">
        <v>72</v>
      </c>
      <c r="E85" s="105" t="s">
        <v>105</v>
      </c>
      <c r="F85" s="105" t="s">
        <v>66</v>
      </c>
      <c r="G85" s="90" t="s">
        <v>67</v>
      </c>
      <c r="H85" s="90" t="s">
        <v>66</v>
      </c>
      <c r="I85" s="90"/>
      <c r="J85" s="90"/>
      <c r="K85" s="91">
        <v>104</v>
      </c>
      <c r="L85" s="91"/>
      <c r="M85" s="343"/>
      <c r="N85" s="107" t="s">
        <v>169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4">
        <f t="shared" si="90"/>
        <v>0</v>
      </c>
      <c r="U85" s="94">
        <f t="shared" si="84"/>
        <v>0</v>
      </c>
      <c r="V85" s="93"/>
      <c r="W85" s="94">
        <f t="shared" si="95"/>
        <v>0</v>
      </c>
      <c r="X85" s="93">
        <v>0</v>
      </c>
      <c r="Y85" s="93"/>
      <c r="Z85" s="93"/>
      <c r="AA85" s="93">
        <v>0</v>
      </c>
      <c r="AB85" s="93">
        <v>0</v>
      </c>
      <c r="AC85" s="93">
        <v>0</v>
      </c>
      <c r="AD85" s="93">
        <v>0</v>
      </c>
      <c r="AE85" s="93"/>
      <c r="AF85" s="93">
        <v>0</v>
      </c>
      <c r="AG85" s="93">
        <v>0</v>
      </c>
      <c r="AH85" s="93">
        <v>0</v>
      </c>
      <c r="AI85" s="93"/>
      <c r="AJ85" s="94">
        <f t="shared" si="100"/>
        <v>0</v>
      </c>
      <c r="AK85" s="95">
        <f t="shared" si="86"/>
        <v>0</v>
      </c>
      <c r="AL85" s="94">
        <f t="shared" si="74"/>
        <v>0</v>
      </c>
      <c r="AM85" s="93">
        <v>0</v>
      </c>
      <c r="AN85" s="93"/>
      <c r="AO85" s="93"/>
      <c r="AP85" s="93">
        <v>0</v>
      </c>
      <c r="AQ85" s="93">
        <v>0</v>
      </c>
      <c r="AR85" s="93">
        <v>0</v>
      </c>
      <c r="AS85" s="93">
        <v>0</v>
      </c>
      <c r="AT85" s="93"/>
      <c r="AU85" s="93">
        <v>0</v>
      </c>
      <c r="AV85" s="93">
        <v>0</v>
      </c>
      <c r="AW85" s="93">
        <v>0</v>
      </c>
      <c r="AX85" s="93"/>
      <c r="AY85" s="94">
        <f t="shared" si="81"/>
        <v>0</v>
      </c>
      <c r="AZ85" s="95">
        <f t="shared" si="82"/>
        <v>0</v>
      </c>
      <c r="BA85" s="94">
        <f t="shared" si="96"/>
        <v>0</v>
      </c>
      <c r="BB85" s="93">
        <f t="shared" si="97"/>
        <v>0</v>
      </c>
      <c r="BC85" s="93"/>
      <c r="BD85" s="93"/>
      <c r="BE85" s="93">
        <v>0</v>
      </c>
      <c r="BF85" s="93">
        <v>0</v>
      </c>
      <c r="BG85" s="93">
        <v>0</v>
      </c>
      <c r="BH85" s="93">
        <v>0</v>
      </c>
      <c r="BI85" s="93">
        <f>+AT85</f>
        <v>0</v>
      </c>
      <c r="BJ85" s="93">
        <v>0</v>
      </c>
      <c r="BK85" s="93"/>
      <c r="BL85" s="93"/>
      <c r="BM85" s="93"/>
      <c r="BN85" s="94">
        <f t="shared" si="101"/>
        <v>0</v>
      </c>
      <c r="BO85" s="95">
        <f t="shared" si="89"/>
        <v>0</v>
      </c>
      <c r="BP85" s="96">
        <f t="shared" si="98"/>
        <v>0</v>
      </c>
      <c r="BR85" s="336"/>
      <c r="BS85" s="363"/>
      <c r="BT85" s="336"/>
      <c r="BU85" s="336"/>
    </row>
    <row r="86" spans="1:73" ht="12.75">
      <c r="A86" s="89" t="s">
        <v>64</v>
      </c>
      <c r="B86" s="90" t="s">
        <v>69</v>
      </c>
      <c r="C86" s="97">
        <v>2</v>
      </c>
      <c r="D86" s="97" t="s">
        <v>72</v>
      </c>
      <c r="E86" s="105" t="s">
        <v>107</v>
      </c>
      <c r="F86" s="105" t="s">
        <v>66</v>
      </c>
      <c r="G86" s="90" t="s">
        <v>67</v>
      </c>
      <c r="H86" s="90" t="s">
        <v>66</v>
      </c>
      <c r="I86" s="90"/>
      <c r="J86" s="90"/>
      <c r="K86" s="91">
        <v>105</v>
      </c>
      <c r="L86" s="91"/>
      <c r="M86" s="343"/>
      <c r="N86" s="107" t="s">
        <v>170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4">
        <f t="shared" si="90"/>
        <v>0</v>
      </c>
      <c r="U86" s="94">
        <f t="shared" si="84"/>
        <v>0</v>
      </c>
      <c r="V86" s="93"/>
      <c r="W86" s="94">
        <f t="shared" si="95"/>
        <v>0</v>
      </c>
      <c r="X86" s="93">
        <v>0</v>
      </c>
      <c r="Y86" s="93"/>
      <c r="Z86" s="93"/>
      <c r="AA86" s="93">
        <v>0</v>
      </c>
      <c r="AB86" s="93">
        <v>0</v>
      </c>
      <c r="AC86" s="93">
        <v>0</v>
      </c>
      <c r="AD86" s="93">
        <v>0</v>
      </c>
      <c r="AE86" s="93"/>
      <c r="AF86" s="93">
        <v>0</v>
      </c>
      <c r="AG86" s="93">
        <v>0</v>
      </c>
      <c r="AH86" s="93">
        <v>0</v>
      </c>
      <c r="AI86" s="93"/>
      <c r="AJ86" s="94">
        <f t="shared" si="100"/>
        <v>0</v>
      </c>
      <c r="AK86" s="95">
        <f t="shared" si="86"/>
        <v>0</v>
      </c>
      <c r="AL86" s="94">
        <f t="shared" si="74"/>
        <v>0</v>
      </c>
      <c r="AM86" s="93">
        <v>0</v>
      </c>
      <c r="AN86" s="93"/>
      <c r="AO86" s="93"/>
      <c r="AP86" s="93">
        <v>0</v>
      </c>
      <c r="AQ86" s="93">
        <v>0</v>
      </c>
      <c r="AR86" s="93">
        <v>0</v>
      </c>
      <c r="AS86" s="93">
        <v>0</v>
      </c>
      <c r="AT86" s="93"/>
      <c r="AU86" s="93">
        <v>0</v>
      </c>
      <c r="AV86" s="93">
        <v>0</v>
      </c>
      <c r="AW86" s="93">
        <v>0</v>
      </c>
      <c r="AX86" s="93"/>
      <c r="AY86" s="94">
        <f t="shared" si="81"/>
        <v>0</v>
      </c>
      <c r="AZ86" s="95">
        <f t="shared" si="82"/>
        <v>0</v>
      </c>
      <c r="BA86" s="94">
        <f t="shared" si="96"/>
        <v>0</v>
      </c>
      <c r="BB86" s="93">
        <f t="shared" si="97"/>
        <v>0</v>
      </c>
      <c r="BC86" s="93"/>
      <c r="BD86" s="93"/>
      <c r="BE86" s="93">
        <v>0</v>
      </c>
      <c r="BF86" s="93">
        <v>0</v>
      </c>
      <c r="BG86" s="93">
        <v>0</v>
      </c>
      <c r="BH86" s="93">
        <v>0</v>
      </c>
      <c r="BI86" s="93">
        <f>+AT86</f>
        <v>0</v>
      </c>
      <c r="BJ86" s="93">
        <v>0</v>
      </c>
      <c r="BK86" s="93"/>
      <c r="BL86" s="93"/>
      <c r="BM86" s="93"/>
      <c r="BN86" s="94">
        <f t="shared" si="101"/>
        <v>0</v>
      </c>
      <c r="BO86" s="95">
        <f t="shared" si="89"/>
        <v>0</v>
      </c>
      <c r="BP86" s="96">
        <f t="shared" si="98"/>
        <v>0</v>
      </c>
      <c r="BR86" s="336"/>
      <c r="BS86" s="363"/>
      <c r="BT86" s="336"/>
      <c r="BU86" s="336"/>
    </row>
    <row r="87" spans="1:73" ht="12.75">
      <c r="A87" s="89" t="s">
        <v>64</v>
      </c>
      <c r="B87" s="90" t="s">
        <v>69</v>
      </c>
      <c r="C87" s="97">
        <v>2</v>
      </c>
      <c r="D87" s="97" t="s">
        <v>72</v>
      </c>
      <c r="E87" s="105" t="s">
        <v>109</v>
      </c>
      <c r="F87" s="105" t="s">
        <v>66</v>
      </c>
      <c r="G87" s="90" t="s">
        <v>67</v>
      </c>
      <c r="H87" s="90" t="s">
        <v>66</v>
      </c>
      <c r="I87" s="90"/>
      <c r="J87" s="90"/>
      <c r="K87" s="91">
        <v>106</v>
      </c>
      <c r="L87" s="91"/>
      <c r="M87" s="343"/>
      <c r="N87" s="107" t="s">
        <v>171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4">
        <f t="shared" si="90"/>
        <v>0</v>
      </c>
      <c r="U87" s="94">
        <f t="shared" si="84"/>
        <v>0</v>
      </c>
      <c r="V87" s="93"/>
      <c r="W87" s="94">
        <f t="shared" si="95"/>
        <v>0</v>
      </c>
      <c r="X87" s="93">
        <v>0</v>
      </c>
      <c r="Y87" s="93"/>
      <c r="Z87" s="93"/>
      <c r="AA87" s="93">
        <v>0</v>
      </c>
      <c r="AB87" s="93">
        <v>0</v>
      </c>
      <c r="AC87" s="93">
        <v>0</v>
      </c>
      <c r="AD87" s="93">
        <v>0</v>
      </c>
      <c r="AE87" s="93"/>
      <c r="AF87" s="93">
        <v>0</v>
      </c>
      <c r="AG87" s="93">
        <v>0</v>
      </c>
      <c r="AH87" s="93">
        <v>0</v>
      </c>
      <c r="AI87" s="93"/>
      <c r="AJ87" s="94">
        <f t="shared" si="100"/>
        <v>0</v>
      </c>
      <c r="AK87" s="95">
        <f t="shared" si="86"/>
        <v>0</v>
      </c>
      <c r="AL87" s="94">
        <f t="shared" si="74"/>
        <v>0</v>
      </c>
      <c r="AM87" s="93">
        <v>0</v>
      </c>
      <c r="AN87" s="93"/>
      <c r="AO87" s="93"/>
      <c r="AP87" s="93">
        <v>0</v>
      </c>
      <c r="AQ87" s="93">
        <v>0</v>
      </c>
      <c r="AR87" s="93">
        <v>0</v>
      </c>
      <c r="AS87" s="93">
        <v>0</v>
      </c>
      <c r="AT87" s="93"/>
      <c r="AU87" s="93">
        <v>0</v>
      </c>
      <c r="AV87" s="93">
        <v>0</v>
      </c>
      <c r="AW87" s="93">
        <v>0</v>
      </c>
      <c r="AX87" s="93"/>
      <c r="AY87" s="94">
        <f t="shared" si="81"/>
        <v>0</v>
      </c>
      <c r="AZ87" s="95">
        <f t="shared" si="82"/>
        <v>0</v>
      </c>
      <c r="BA87" s="94">
        <f t="shared" si="96"/>
        <v>0</v>
      </c>
      <c r="BB87" s="93">
        <f t="shared" si="97"/>
        <v>0</v>
      </c>
      <c r="BC87" s="93"/>
      <c r="BD87" s="93"/>
      <c r="BE87" s="93">
        <v>0</v>
      </c>
      <c r="BF87" s="93">
        <v>0</v>
      </c>
      <c r="BG87" s="93">
        <v>0</v>
      </c>
      <c r="BH87" s="93">
        <v>0</v>
      </c>
      <c r="BI87" s="93">
        <f>+AT87</f>
        <v>0</v>
      </c>
      <c r="BJ87" s="93">
        <v>0</v>
      </c>
      <c r="BK87" s="93"/>
      <c r="BL87" s="93"/>
      <c r="BM87" s="93"/>
      <c r="BN87" s="94">
        <f t="shared" si="101"/>
        <v>0</v>
      </c>
      <c r="BO87" s="95">
        <f t="shared" si="89"/>
        <v>0</v>
      </c>
      <c r="BP87" s="96">
        <f t="shared" si="98"/>
        <v>0</v>
      </c>
      <c r="BR87" s="336"/>
      <c r="BS87" s="363"/>
      <c r="BT87" s="336"/>
      <c r="BU87" s="336"/>
    </row>
    <row r="88" spans="1:73" ht="12.75">
      <c r="A88" s="123" t="s">
        <v>64</v>
      </c>
      <c r="B88" s="124" t="s">
        <v>69</v>
      </c>
      <c r="C88" s="125">
        <v>2</v>
      </c>
      <c r="D88" s="126" t="s">
        <v>75</v>
      </c>
      <c r="E88" s="124" t="s">
        <v>66</v>
      </c>
      <c r="F88" s="124" t="s">
        <v>66</v>
      </c>
      <c r="G88" s="124" t="s">
        <v>67</v>
      </c>
      <c r="H88" s="124" t="s">
        <v>66</v>
      </c>
      <c r="I88" s="124"/>
      <c r="J88" s="124"/>
      <c r="K88" s="124"/>
      <c r="L88" s="124"/>
      <c r="M88" s="343"/>
      <c r="N88" s="83" t="s">
        <v>172</v>
      </c>
      <c r="O88" s="127">
        <f aca="true" t="shared" si="102" ref="O88:T88">SUM(O89:O92,O94)</f>
        <v>513000000</v>
      </c>
      <c r="P88" s="127">
        <f>SUM(P89:P92,P94)</f>
        <v>0</v>
      </c>
      <c r="Q88" s="127">
        <f>SUM(Q89:Q92,Q94)</f>
        <v>0</v>
      </c>
      <c r="R88" s="127">
        <f t="shared" si="102"/>
        <v>0</v>
      </c>
      <c r="S88" s="127">
        <f t="shared" si="102"/>
        <v>0</v>
      </c>
      <c r="T88" s="127">
        <f t="shared" si="102"/>
        <v>0</v>
      </c>
      <c r="U88" s="127">
        <f t="shared" si="84"/>
        <v>513000000</v>
      </c>
      <c r="V88" s="127">
        <f>SUM(V89:V92,V94)</f>
        <v>0</v>
      </c>
      <c r="W88" s="127">
        <f>SUM(W89:W92,W94)</f>
        <v>513000000</v>
      </c>
      <c r="X88" s="127">
        <f aca="true" t="shared" si="103" ref="X88:AI88">SUM(X89:X92,X94)</f>
        <v>1845000</v>
      </c>
      <c r="Y88" s="127">
        <f t="shared" si="103"/>
        <v>0</v>
      </c>
      <c r="Z88" s="127">
        <f t="shared" si="103"/>
        <v>0</v>
      </c>
      <c r="AA88" s="127">
        <f t="shared" si="103"/>
        <v>0</v>
      </c>
      <c r="AB88" s="127">
        <f t="shared" si="103"/>
        <v>0</v>
      </c>
      <c r="AC88" s="127">
        <f t="shared" si="103"/>
        <v>0</v>
      </c>
      <c r="AD88" s="127">
        <f t="shared" si="103"/>
        <v>0</v>
      </c>
      <c r="AE88" s="86">
        <f t="shared" si="103"/>
        <v>0</v>
      </c>
      <c r="AF88" s="86">
        <f t="shared" si="103"/>
        <v>0</v>
      </c>
      <c r="AG88" s="85">
        <f t="shared" si="103"/>
        <v>0</v>
      </c>
      <c r="AH88" s="85">
        <f t="shared" si="103"/>
        <v>0</v>
      </c>
      <c r="AI88" s="127">
        <f t="shared" si="103"/>
        <v>0</v>
      </c>
      <c r="AJ88" s="127">
        <f t="shared" si="100"/>
        <v>1845000</v>
      </c>
      <c r="AK88" s="128">
        <f t="shared" si="86"/>
        <v>0.0035964912280701754</v>
      </c>
      <c r="AL88" s="127">
        <f>SUM(AL89:AL92,AL94)</f>
        <v>511155000</v>
      </c>
      <c r="AM88" s="127">
        <f aca="true" t="shared" si="104" ref="AM88:AX88">SUM(AM89:AM92,AM94)</f>
        <v>0</v>
      </c>
      <c r="AN88" s="127">
        <f t="shared" si="104"/>
        <v>0</v>
      </c>
      <c r="AO88" s="127">
        <f t="shared" si="104"/>
        <v>0</v>
      </c>
      <c r="AP88" s="127">
        <f t="shared" si="104"/>
        <v>0</v>
      </c>
      <c r="AQ88" s="127">
        <f t="shared" si="104"/>
        <v>0</v>
      </c>
      <c r="AR88" s="127">
        <f t="shared" si="104"/>
        <v>0</v>
      </c>
      <c r="AS88" s="127">
        <f t="shared" si="104"/>
        <v>0</v>
      </c>
      <c r="AT88" s="86">
        <f t="shared" si="104"/>
        <v>0</v>
      </c>
      <c r="AU88" s="86">
        <f t="shared" si="104"/>
        <v>0</v>
      </c>
      <c r="AV88" s="85">
        <f t="shared" si="104"/>
        <v>0</v>
      </c>
      <c r="AW88" s="127">
        <f t="shared" si="104"/>
        <v>0</v>
      </c>
      <c r="AX88" s="86">
        <f t="shared" si="104"/>
        <v>0</v>
      </c>
      <c r="AY88" s="127">
        <f t="shared" si="81"/>
        <v>0</v>
      </c>
      <c r="AZ88" s="128">
        <f t="shared" si="82"/>
        <v>0</v>
      </c>
      <c r="BA88" s="127">
        <f>SUM(BA89:BA92,BA94)</f>
        <v>1845000</v>
      </c>
      <c r="BB88" s="127">
        <f aca="true" t="shared" si="105" ref="BB88:BM88">SUM(BB89:BB92,BB94)</f>
        <v>0</v>
      </c>
      <c r="BC88" s="127">
        <f t="shared" si="105"/>
        <v>0</v>
      </c>
      <c r="BD88" s="127">
        <f t="shared" si="105"/>
        <v>0</v>
      </c>
      <c r="BE88" s="127">
        <f t="shared" si="105"/>
        <v>0</v>
      </c>
      <c r="BF88" s="127">
        <f t="shared" si="105"/>
        <v>0</v>
      </c>
      <c r="BG88" s="127">
        <f t="shared" si="105"/>
        <v>0</v>
      </c>
      <c r="BH88" s="127">
        <f t="shared" si="105"/>
        <v>0</v>
      </c>
      <c r="BI88" s="86">
        <f t="shared" si="105"/>
        <v>0</v>
      </c>
      <c r="BJ88" s="86">
        <f t="shared" si="105"/>
        <v>0</v>
      </c>
      <c r="BK88" s="85">
        <f t="shared" si="105"/>
        <v>0</v>
      </c>
      <c r="BL88" s="127">
        <f t="shared" si="105"/>
        <v>0</v>
      </c>
      <c r="BM88" s="127">
        <f t="shared" si="105"/>
        <v>0</v>
      </c>
      <c r="BN88" s="127">
        <f t="shared" si="101"/>
        <v>0</v>
      </c>
      <c r="BO88" s="128">
        <f t="shared" si="89"/>
        <v>0</v>
      </c>
      <c r="BP88" s="129">
        <f>SUM(BP89:BP92,BP94)</f>
        <v>0</v>
      </c>
      <c r="BR88" s="336"/>
      <c r="BS88" s="363"/>
      <c r="BT88" s="336"/>
      <c r="BU88" s="336"/>
    </row>
    <row r="89" spans="1:73" ht="12.75">
      <c r="A89" s="89" t="s">
        <v>64</v>
      </c>
      <c r="B89" s="90" t="s">
        <v>69</v>
      </c>
      <c r="C89" s="97">
        <v>2</v>
      </c>
      <c r="D89" s="108" t="s">
        <v>75</v>
      </c>
      <c r="E89" s="105" t="s">
        <v>72</v>
      </c>
      <c r="F89" s="105" t="s">
        <v>66</v>
      </c>
      <c r="G89" s="90" t="s">
        <v>67</v>
      </c>
      <c r="H89" s="90" t="s">
        <v>66</v>
      </c>
      <c r="I89" s="90"/>
      <c r="J89" s="90"/>
      <c r="K89" s="91">
        <v>107</v>
      </c>
      <c r="L89" s="91"/>
      <c r="M89" s="343"/>
      <c r="N89" s="130" t="s">
        <v>173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4">
        <f t="shared" si="90"/>
        <v>0</v>
      </c>
      <c r="U89" s="94">
        <f t="shared" si="84"/>
        <v>0</v>
      </c>
      <c r="V89" s="93"/>
      <c r="W89" s="94">
        <f>+U89-V89</f>
        <v>0</v>
      </c>
      <c r="X89" s="93">
        <v>0</v>
      </c>
      <c r="Y89" s="93"/>
      <c r="Z89" s="93"/>
      <c r="AA89" s="93">
        <v>0</v>
      </c>
      <c r="AB89" s="93">
        <v>0</v>
      </c>
      <c r="AC89" s="93">
        <v>0</v>
      </c>
      <c r="AD89" s="93">
        <v>0</v>
      </c>
      <c r="AE89" s="93"/>
      <c r="AF89" s="93">
        <v>0</v>
      </c>
      <c r="AG89" s="93">
        <v>0</v>
      </c>
      <c r="AH89" s="93">
        <v>0</v>
      </c>
      <c r="AI89" s="93"/>
      <c r="AJ89" s="94">
        <f t="shared" si="100"/>
        <v>0</v>
      </c>
      <c r="AK89" s="95">
        <f t="shared" si="86"/>
        <v>0</v>
      </c>
      <c r="AL89" s="94">
        <f t="shared" si="74"/>
        <v>0</v>
      </c>
      <c r="AM89" s="93">
        <v>0</v>
      </c>
      <c r="AN89" s="93"/>
      <c r="AO89" s="93"/>
      <c r="AP89" s="93">
        <v>0</v>
      </c>
      <c r="AQ89" s="93">
        <v>0</v>
      </c>
      <c r="AR89" s="93">
        <v>0</v>
      </c>
      <c r="AS89" s="93">
        <v>0</v>
      </c>
      <c r="AT89" s="93"/>
      <c r="AU89" s="93">
        <v>0</v>
      </c>
      <c r="AV89" s="93">
        <v>0</v>
      </c>
      <c r="AW89" s="93">
        <v>0</v>
      </c>
      <c r="AX89" s="93"/>
      <c r="AY89" s="94">
        <f t="shared" si="81"/>
        <v>0</v>
      </c>
      <c r="AZ89" s="95">
        <f t="shared" si="82"/>
        <v>0</v>
      </c>
      <c r="BA89" s="94">
        <f>AJ89-AY89</f>
        <v>0</v>
      </c>
      <c r="BB89" s="93">
        <f>+AM89</f>
        <v>0</v>
      </c>
      <c r="BC89" s="93"/>
      <c r="BD89" s="93"/>
      <c r="BE89" s="93">
        <v>0</v>
      </c>
      <c r="BF89" s="93">
        <v>0</v>
      </c>
      <c r="BG89" s="93">
        <v>0</v>
      </c>
      <c r="BH89" s="93">
        <v>0</v>
      </c>
      <c r="BI89" s="93">
        <f>+AT89</f>
        <v>0</v>
      </c>
      <c r="BJ89" s="93">
        <v>0</v>
      </c>
      <c r="BK89" s="93"/>
      <c r="BL89" s="93"/>
      <c r="BM89" s="93"/>
      <c r="BN89" s="94">
        <f t="shared" si="101"/>
        <v>0</v>
      </c>
      <c r="BO89" s="95">
        <f t="shared" si="89"/>
        <v>0</v>
      </c>
      <c r="BP89" s="96">
        <f>AY89-BN89</f>
        <v>0</v>
      </c>
      <c r="BR89" s="336"/>
      <c r="BS89" s="363"/>
      <c r="BT89" s="336"/>
      <c r="BU89" s="336"/>
    </row>
    <row r="90" spans="1:73" ht="12.75">
      <c r="A90" s="89" t="s">
        <v>64</v>
      </c>
      <c r="B90" s="90" t="s">
        <v>69</v>
      </c>
      <c r="C90" s="97">
        <v>2</v>
      </c>
      <c r="D90" s="108" t="s">
        <v>75</v>
      </c>
      <c r="E90" s="105" t="s">
        <v>75</v>
      </c>
      <c r="F90" s="105" t="s">
        <v>66</v>
      </c>
      <c r="G90" s="90" t="s">
        <v>67</v>
      </c>
      <c r="H90" s="90" t="s">
        <v>66</v>
      </c>
      <c r="I90" s="90"/>
      <c r="J90" s="90"/>
      <c r="K90" s="91">
        <v>108</v>
      </c>
      <c r="L90" s="91"/>
      <c r="M90" s="343">
        <v>166</v>
      </c>
      <c r="N90" s="130" t="s">
        <v>174</v>
      </c>
      <c r="O90" s="93">
        <v>363000000</v>
      </c>
      <c r="P90" s="93">
        <v>0</v>
      </c>
      <c r="Q90" s="93">
        <v>0</v>
      </c>
      <c r="R90" s="93">
        <v>0</v>
      </c>
      <c r="S90" s="93">
        <v>0</v>
      </c>
      <c r="T90" s="94">
        <f t="shared" si="90"/>
        <v>0</v>
      </c>
      <c r="U90" s="94">
        <f t="shared" si="84"/>
        <v>363000000</v>
      </c>
      <c r="V90" s="93"/>
      <c r="W90" s="94">
        <f>+U90-V90</f>
        <v>363000000</v>
      </c>
      <c r="X90" s="93">
        <v>1845000</v>
      </c>
      <c r="Y90" s="93">
        <v>0</v>
      </c>
      <c r="Z90" s="93">
        <v>0</v>
      </c>
      <c r="AA90" s="93">
        <v>0</v>
      </c>
      <c r="AB90" s="93">
        <v>0</v>
      </c>
      <c r="AC90" s="93">
        <v>0</v>
      </c>
      <c r="AD90" s="93">
        <v>0</v>
      </c>
      <c r="AE90" s="93">
        <v>0</v>
      </c>
      <c r="AF90" s="93">
        <v>0</v>
      </c>
      <c r="AG90" s="93">
        <v>0</v>
      </c>
      <c r="AH90" s="93">
        <v>0</v>
      </c>
      <c r="AI90" s="93">
        <v>0</v>
      </c>
      <c r="AJ90" s="94">
        <f t="shared" si="100"/>
        <v>1845000</v>
      </c>
      <c r="AK90" s="95">
        <f t="shared" si="86"/>
        <v>0.005082644628099173</v>
      </c>
      <c r="AL90" s="94">
        <f t="shared" si="74"/>
        <v>361155000</v>
      </c>
      <c r="AM90" s="93">
        <v>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0</v>
      </c>
      <c r="AT90" s="93">
        <v>0</v>
      </c>
      <c r="AU90" s="93">
        <v>0</v>
      </c>
      <c r="AV90" s="93">
        <v>0</v>
      </c>
      <c r="AW90" s="93">
        <v>0</v>
      </c>
      <c r="AX90" s="93">
        <v>0</v>
      </c>
      <c r="AY90" s="94">
        <f t="shared" si="81"/>
        <v>0</v>
      </c>
      <c r="AZ90" s="95">
        <f t="shared" si="82"/>
        <v>0</v>
      </c>
      <c r="BA90" s="94">
        <f>AJ90-AY90</f>
        <v>1845000</v>
      </c>
      <c r="BB90" s="93">
        <f>+AM90</f>
        <v>0</v>
      </c>
      <c r="BC90" s="93">
        <v>0</v>
      </c>
      <c r="BD90" s="93">
        <v>0</v>
      </c>
      <c r="BE90" s="93">
        <v>0</v>
      </c>
      <c r="BF90" s="93">
        <v>0</v>
      </c>
      <c r="BG90" s="93">
        <v>0</v>
      </c>
      <c r="BH90" s="93">
        <v>0</v>
      </c>
      <c r="BI90" s="93">
        <v>0</v>
      </c>
      <c r="BJ90" s="93">
        <v>0</v>
      </c>
      <c r="BK90" s="93">
        <v>0</v>
      </c>
      <c r="BL90" s="93">
        <v>0</v>
      </c>
      <c r="BM90" s="93">
        <v>0</v>
      </c>
      <c r="BN90" s="94">
        <f t="shared" si="101"/>
        <v>0</v>
      </c>
      <c r="BO90" s="95">
        <f t="shared" si="89"/>
        <v>0</v>
      </c>
      <c r="BP90" s="96">
        <f>AY90-BN90</f>
        <v>0</v>
      </c>
      <c r="BR90" s="336">
        <f>VLOOKUP(M90,'[2]EJEGAST ENERO'!$D$2:$N$136,11,0)</f>
        <v>363000000</v>
      </c>
      <c r="BS90" s="363">
        <f>+W90-BR90</f>
        <v>0</v>
      </c>
      <c r="BT90" s="336"/>
      <c r="BU90" s="336"/>
    </row>
    <row r="91" spans="1:76" s="58" customFormat="1" ht="12.75">
      <c r="A91" s="89" t="s">
        <v>64</v>
      </c>
      <c r="B91" s="90" t="s">
        <v>69</v>
      </c>
      <c r="C91" s="97">
        <v>2</v>
      </c>
      <c r="D91" s="108" t="s">
        <v>75</v>
      </c>
      <c r="E91" s="105" t="s">
        <v>77</v>
      </c>
      <c r="F91" s="105" t="s">
        <v>66</v>
      </c>
      <c r="G91" s="90" t="s">
        <v>67</v>
      </c>
      <c r="H91" s="90" t="s">
        <v>66</v>
      </c>
      <c r="I91" s="90"/>
      <c r="J91" s="90"/>
      <c r="K91" s="91">
        <v>109</v>
      </c>
      <c r="L91" s="91"/>
      <c r="M91" s="343">
        <v>167</v>
      </c>
      <c r="N91" s="130" t="s">
        <v>175</v>
      </c>
      <c r="O91" s="93">
        <v>150000000</v>
      </c>
      <c r="P91" s="93">
        <v>0</v>
      </c>
      <c r="Q91" s="93">
        <v>0</v>
      </c>
      <c r="R91" s="93">
        <v>0</v>
      </c>
      <c r="S91" s="93">
        <v>0</v>
      </c>
      <c r="T91" s="94">
        <f t="shared" si="90"/>
        <v>0</v>
      </c>
      <c r="U91" s="94">
        <f t="shared" si="84"/>
        <v>150000000</v>
      </c>
      <c r="V91" s="93"/>
      <c r="W91" s="94">
        <f>+U91-V91</f>
        <v>150000000</v>
      </c>
      <c r="X91" s="93">
        <v>0</v>
      </c>
      <c r="Y91" s="93">
        <v>0</v>
      </c>
      <c r="Z91" s="93">
        <v>0</v>
      </c>
      <c r="AA91" s="93">
        <v>0</v>
      </c>
      <c r="AB91" s="93">
        <v>0</v>
      </c>
      <c r="AC91" s="93">
        <v>0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4">
        <f t="shared" si="100"/>
        <v>0</v>
      </c>
      <c r="AK91" s="95">
        <f t="shared" si="86"/>
        <v>0</v>
      </c>
      <c r="AL91" s="94">
        <f t="shared" si="74"/>
        <v>150000000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</v>
      </c>
      <c r="AU91" s="93">
        <v>0</v>
      </c>
      <c r="AV91" s="93">
        <v>0</v>
      </c>
      <c r="AW91" s="93">
        <v>0</v>
      </c>
      <c r="AX91" s="93">
        <v>0</v>
      </c>
      <c r="AY91" s="94">
        <f t="shared" si="81"/>
        <v>0</v>
      </c>
      <c r="AZ91" s="95">
        <f t="shared" si="82"/>
        <v>0</v>
      </c>
      <c r="BA91" s="94">
        <f>AJ91-AY91</f>
        <v>0</v>
      </c>
      <c r="BB91" s="93">
        <f>+AM91</f>
        <v>0</v>
      </c>
      <c r="BC91" s="93">
        <v>0</v>
      </c>
      <c r="BD91" s="93">
        <v>0</v>
      </c>
      <c r="BE91" s="93">
        <v>0</v>
      </c>
      <c r="BF91" s="93">
        <v>0</v>
      </c>
      <c r="BG91" s="93">
        <v>0</v>
      </c>
      <c r="BH91" s="93">
        <v>0</v>
      </c>
      <c r="BI91" s="93">
        <v>0</v>
      </c>
      <c r="BJ91" s="93">
        <v>0</v>
      </c>
      <c r="BK91" s="93">
        <v>0</v>
      </c>
      <c r="BL91" s="93">
        <v>0</v>
      </c>
      <c r="BM91" s="93">
        <v>0</v>
      </c>
      <c r="BN91" s="94">
        <f t="shared" si="101"/>
        <v>0</v>
      </c>
      <c r="BO91" s="95">
        <f t="shared" si="89"/>
        <v>0</v>
      </c>
      <c r="BP91" s="96">
        <f>AY91-BN91</f>
        <v>0</v>
      </c>
      <c r="BR91" s="336">
        <f>VLOOKUP(M91,'[2]EJEGAST ENERO'!$D$2:$N$136,11,0)</f>
        <v>150000000</v>
      </c>
      <c r="BS91" s="363">
        <f>+W91-BR91</f>
        <v>0</v>
      </c>
      <c r="BT91" s="336"/>
      <c r="BU91" s="336"/>
      <c r="BV91" s="336"/>
      <c r="BW91" s="336"/>
      <c r="BX91" s="336"/>
    </row>
    <row r="92" spans="1:73" ht="12.75">
      <c r="A92" s="131" t="s">
        <v>64</v>
      </c>
      <c r="B92" s="132" t="s">
        <v>69</v>
      </c>
      <c r="C92" s="133">
        <v>2</v>
      </c>
      <c r="D92" s="133" t="s">
        <v>75</v>
      </c>
      <c r="E92" s="134" t="s">
        <v>79</v>
      </c>
      <c r="F92" s="135" t="s">
        <v>66</v>
      </c>
      <c r="G92" s="132" t="s">
        <v>67</v>
      </c>
      <c r="H92" s="132" t="s">
        <v>66</v>
      </c>
      <c r="I92" s="132"/>
      <c r="J92" s="132"/>
      <c r="K92" s="132"/>
      <c r="L92" s="132"/>
      <c r="M92" s="343"/>
      <c r="N92" s="112" t="s">
        <v>176</v>
      </c>
      <c r="O92" s="136">
        <f aca="true" t="shared" si="106" ref="O92:T92">O93</f>
        <v>0</v>
      </c>
      <c r="P92" s="136">
        <f>P93</f>
        <v>0</v>
      </c>
      <c r="Q92" s="136">
        <f>Q93</f>
        <v>0</v>
      </c>
      <c r="R92" s="136">
        <f t="shared" si="106"/>
        <v>0</v>
      </c>
      <c r="S92" s="136">
        <f t="shared" si="106"/>
        <v>0</v>
      </c>
      <c r="T92" s="136">
        <f t="shared" si="106"/>
        <v>0</v>
      </c>
      <c r="U92" s="136">
        <f t="shared" si="84"/>
        <v>0</v>
      </c>
      <c r="V92" s="136">
        <f>V93</f>
        <v>0</v>
      </c>
      <c r="W92" s="136">
        <f>W93</f>
        <v>0</v>
      </c>
      <c r="X92" s="136">
        <f aca="true" t="shared" si="107" ref="X92:AI92">X93</f>
        <v>0</v>
      </c>
      <c r="Y92" s="136">
        <f t="shared" si="107"/>
        <v>0</v>
      </c>
      <c r="Z92" s="136">
        <f t="shared" si="107"/>
        <v>0</v>
      </c>
      <c r="AA92" s="136">
        <f t="shared" si="107"/>
        <v>0</v>
      </c>
      <c r="AB92" s="136">
        <f t="shared" si="107"/>
        <v>0</v>
      </c>
      <c r="AC92" s="136">
        <f t="shared" si="107"/>
        <v>0</v>
      </c>
      <c r="AD92" s="136">
        <f t="shared" si="107"/>
        <v>0</v>
      </c>
      <c r="AE92" s="114">
        <f t="shared" si="107"/>
        <v>0</v>
      </c>
      <c r="AF92" s="114">
        <f t="shared" si="107"/>
        <v>0</v>
      </c>
      <c r="AG92" s="115">
        <f t="shared" si="107"/>
        <v>0</v>
      </c>
      <c r="AH92" s="115">
        <v>0</v>
      </c>
      <c r="AI92" s="136">
        <f t="shared" si="107"/>
        <v>0</v>
      </c>
      <c r="AJ92" s="136">
        <f t="shared" si="100"/>
        <v>0</v>
      </c>
      <c r="AK92" s="137">
        <f t="shared" si="86"/>
        <v>0</v>
      </c>
      <c r="AL92" s="136">
        <f>AL93</f>
        <v>0</v>
      </c>
      <c r="AM92" s="136">
        <f aca="true" t="shared" si="108" ref="AM92:AX92">AM93</f>
        <v>0</v>
      </c>
      <c r="AN92" s="136">
        <f t="shared" si="108"/>
        <v>0</v>
      </c>
      <c r="AO92" s="136">
        <f t="shared" si="108"/>
        <v>0</v>
      </c>
      <c r="AP92" s="136">
        <f t="shared" si="108"/>
        <v>0</v>
      </c>
      <c r="AQ92" s="136">
        <f t="shared" si="108"/>
        <v>0</v>
      </c>
      <c r="AR92" s="136">
        <f t="shared" si="108"/>
        <v>0</v>
      </c>
      <c r="AS92" s="136">
        <f t="shared" si="108"/>
        <v>0</v>
      </c>
      <c r="AT92" s="114">
        <f t="shared" si="108"/>
        <v>0</v>
      </c>
      <c r="AU92" s="114">
        <f t="shared" si="108"/>
        <v>0</v>
      </c>
      <c r="AV92" s="115">
        <f t="shared" si="108"/>
        <v>0</v>
      </c>
      <c r="AW92" s="136">
        <f t="shared" si="108"/>
        <v>0</v>
      </c>
      <c r="AX92" s="136">
        <f t="shared" si="108"/>
        <v>0</v>
      </c>
      <c r="AY92" s="136">
        <f t="shared" si="81"/>
        <v>0</v>
      </c>
      <c r="AZ92" s="137">
        <f t="shared" si="82"/>
        <v>0</v>
      </c>
      <c r="BA92" s="136">
        <f>BA93</f>
        <v>0</v>
      </c>
      <c r="BB92" s="136">
        <f aca="true" t="shared" si="109" ref="BB92:BM92">BB93</f>
        <v>0</v>
      </c>
      <c r="BC92" s="136">
        <f t="shared" si="109"/>
        <v>0</v>
      </c>
      <c r="BD92" s="136">
        <f t="shared" si="109"/>
        <v>0</v>
      </c>
      <c r="BE92" s="136">
        <f t="shared" si="109"/>
        <v>0</v>
      </c>
      <c r="BF92" s="136">
        <f t="shared" si="109"/>
        <v>0</v>
      </c>
      <c r="BG92" s="136">
        <f t="shared" si="109"/>
        <v>0</v>
      </c>
      <c r="BH92" s="136">
        <f t="shared" si="109"/>
        <v>0</v>
      </c>
      <c r="BI92" s="114">
        <f t="shared" si="109"/>
        <v>0</v>
      </c>
      <c r="BJ92" s="114">
        <f t="shared" si="109"/>
        <v>0</v>
      </c>
      <c r="BK92" s="115">
        <f t="shared" si="109"/>
        <v>0</v>
      </c>
      <c r="BL92" s="136">
        <f t="shared" si="109"/>
        <v>0</v>
      </c>
      <c r="BM92" s="136">
        <f t="shared" si="109"/>
        <v>0</v>
      </c>
      <c r="BN92" s="136">
        <f t="shared" si="101"/>
        <v>0</v>
      </c>
      <c r="BO92" s="137">
        <f t="shared" si="89"/>
        <v>0</v>
      </c>
      <c r="BP92" s="138">
        <f>BP93</f>
        <v>0</v>
      </c>
      <c r="BR92" s="336"/>
      <c r="BS92" s="363"/>
      <c r="BT92" s="336"/>
      <c r="BU92" s="336"/>
    </row>
    <row r="93" spans="1:73" ht="12.75">
      <c r="A93" s="89" t="s">
        <v>64</v>
      </c>
      <c r="B93" s="90" t="s">
        <v>69</v>
      </c>
      <c r="C93" s="97">
        <v>2</v>
      </c>
      <c r="D93" s="97" t="s">
        <v>75</v>
      </c>
      <c r="E93" s="105" t="s">
        <v>79</v>
      </c>
      <c r="F93" s="105" t="s">
        <v>72</v>
      </c>
      <c r="G93" s="90" t="s">
        <v>67</v>
      </c>
      <c r="H93" s="90" t="s">
        <v>66</v>
      </c>
      <c r="I93" s="90"/>
      <c r="J93" s="90"/>
      <c r="K93" s="91">
        <v>110</v>
      </c>
      <c r="L93" s="91"/>
      <c r="M93" s="343"/>
      <c r="N93" s="107" t="s">
        <v>177</v>
      </c>
      <c r="O93" s="93">
        <v>0</v>
      </c>
      <c r="P93" s="93">
        <v>0</v>
      </c>
      <c r="Q93" s="93">
        <v>0</v>
      </c>
      <c r="R93" s="93"/>
      <c r="S93" s="93"/>
      <c r="T93" s="94">
        <f t="shared" si="90"/>
        <v>0</v>
      </c>
      <c r="U93" s="94">
        <f t="shared" si="84"/>
        <v>0</v>
      </c>
      <c r="V93" s="93"/>
      <c r="W93" s="94">
        <f>+U93-V93</f>
        <v>0</v>
      </c>
      <c r="X93" s="93">
        <v>0</v>
      </c>
      <c r="Y93" s="93"/>
      <c r="Z93" s="93"/>
      <c r="AA93" s="93">
        <v>0</v>
      </c>
      <c r="AB93" s="93">
        <v>0</v>
      </c>
      <c r="AC93" s="93">
        <v>0</v>
      </c>
      <c r="AD93" s="93">
        <v>0</v>
      </c>
      <c r="AE93" s="93"/>
      <c r="AF93" s="93">
        <v>0</v>
      </c>
      <c r="AG93" s="93">
        <v>0</v>
      </c>
      <c r="AH93" s="93">
        <v>0</v>
      </c>
      <c r="AI93" s="93"/>
      <c r="AJ93" s="94">
        <f t="shared" si="100"/>
        <v>0</v>
      </c>
      <c r="AK93" s="95">
        <f t="shared" si="86"/>
        <v>0</v>
      </c>
      <c r="AL93" s="94">
        <f t="shared" si="74"/>
        <v>0</v>
      </c>
      <c r="AM93" s="93">
        <v>0</v>
      </c>
      <c r="AN93" s="93"/>
      <c r="AO93" s="93"/>
      <c r="AP93" s="93">
        <v>0</v>
      </c>
      <c r="AQ93" s="93">
        <v>0</v>
      </c>
      <c r="AR93" s="93">
        <v>0</v>
      </c>
      <c r="AS93" s="93">
        <v>0</v>
      </c>
      <c r="AT93" s="93"/>
      <c r="AU93" s="93">
        <v>0</v>
      </c>
      <c r="AV93" s="93"/>
      <c r="AW93" s="93">
        <v>0</v>
      </c>
      <c r="AX93" s="93"/>
      <c r="AY93" s="94">
        <f t="shared" si="81"/>
        <v>0</v>
      </c>
      <c r="AZ93" s="95">
        <f t="shared" si="82"/>
        <v>0</v>
      </c>
      <c r="BA93" s="94">
        <f>AJ93-AY93</f>
        <v>0</v>
      </c>
      <c r="BB93" s="93">
        <f>+AM93</f>
        <v>0</v>
      </c>
      <c r="BC93" s="93"/>
      <c r="BD93" s="93"/>
      <c r="BE93" s="93"/>
      <c r="BF93" s="93"/>
      <c r="BG93" s="93"/>
      <c r="BH93" s="93">
        <v>0</v>
      </c>
      <c r="BI93" s="93">
        <f>+AT93</f>
        <v>0</v>
      </c>
      <c r="BJ93" s="93">
        <v>0</v>
      </c>
      <c r="BK93" s="93"/>
      <c r="BL93" s="93"/>
      <c r="BM93" s="93"/>
      <c r="BN93" s="94">
        <f t="shared" si="101"/>
        <v>0</v>
      </c>
      <c r="BO93" s="95">
        <f t="shared" si="89"/>
        <v>0</v>
      </c>
      <c r="BP93" s="96">
        <f>AY93-BN93</f>
        <v>0</v>
      </c>
      <c r="BR93" s="336"/>
      <c r="BS93" s="363"/>
      <c r="BT93" s="336"/>
      <c r="BU93" s="336"/>
    </row>
    <row r="94" spans="1:76" s="139" customFormat="1" ht="12.75">
      <c r="A94" s="89" t="s">
        <v>64</v>
      </c>
      <c r="B94" s="90" t="s">
        <v>69</v>
      </c>
      <c r="C94" s="97">
        <v>2</v>
      </c>
      <c r="D94" s="108" t="s">
        <v>75</v>
      </c>
      <c r="E94" s="108" t="s">
        <v>120</v>
      </c>
      <c r="F94" s="105" t="s">
        <v>66</v>
      </c>
      <c r="G94" s="90" t="s">
        <v>67</v>
      </c>
      <c r="H94" s="90" t="s">
        <v>66</v>
      </c>
      <c r="I94" s="90"/>
      <c r="J94" s="90"/>
      <c r="K94" s="91">
        <v>111</v>
      </c>
      <c r="L94" s="91"/>
      <c r="M94" s="343"/>
      <c r="N94" s="107" t="s">
        <v>178</v>
      </c>
      <c r="O94" s="93">
        <v>0</v>
      </c>
      <c r="P94" s="93">
        <v>0</v>
      </c>
      <c r="Q94" s="93">
        <v>0</v>
      </c>
      <c r="R94" s="93"/>
      <c r="S94" s="93"/>
      <c r="T94" s="94">
        <f t="shared" si="90"/>
        <v>0</v>
      </c>
      <c r="U94" s="94">
        <f t="shared" si="84"/>
        <v>0</v>
      </c>
      <c r="V94" s="93"/>
      <c r="W94" s="94">
        <f>+U94-V94</f>
        <v>0</v>
      </c>
      <c r="X94" s="93">
        <v>0</v>
      </c>
      <c r="Y94" s="93"/>
      <c r="Z94" s="93"/>
      <c r="AA94" s="93">
        <v>0</v>
      </c>
      <c r="AB94" s="93">
        <v>0</v>
      </c>
      <c r="AC94" s="93">
        <v>0</v>
      </c>
      <c r="AD94" s="93">
        <v>0</v>
      </c>
      <c r="AE94" s="93"/>
      <c r="AF94" s="93">
        <v>0</v>
      </c>
      <c r="AG94" s="93">
        <v>0</v>
      </c>
      <c r="AH94" s="93">
        <v>0</v>
      </c>
      <c r="AI94" s="93"/>
      <c r="AJ94" s="94">
        <f t="shared" si="100"/>
        <v>0</v>
      </c>
      <c r="AK94" s="95">
        <f t="shared" si="86"/>
        <v>0</v>
      </c>
      <c r="AL94" s="94">
        <f t="shared" si="74"/>
        <v>0</v>
      </c>
      <c r="AM94" s="93">
        <v>0</v>
      </c>
      <c r="AN94" s="93"/>
      <c r="AO94" s="93"/>
      <c r="AP94" s="93">
        <v>0</v>
      </c>
      <c r="AQ94" s="93">
        <v>0</v>
      </c>
      <c r="AR94" s="93">
        <v>0</v>
      </c>
      <c r="AS94" s="93">
        <v>0</v>
      </c>
      <c r="AT94" s="93"/>
      <c r="AU94" s="93">
        <v>0</v>
      </c>
      <c r="AV94" s="93"/>
      <c r="AW94" s="93">
        <v>0</v>
      </c>
      <c r="AX94" s="93"/>
      <c r="AY94" s="94">
        <f t="shared" si="81"/>
        <v>0</v>
      </c>
      <c r="AZ94" s="95">
        <f t="shared" si="82"/>
        <v>0</v>
      </c>
      <c r="BA94" s="94">
        <f>AJ94-AY94</f>
        <v>0</v>
      </c>
      <c r="BB94" s="93">
        <f>+AM94</f>
        <v>0</v>
      </c>
      <c r="BC94" s="93"/>
      <c r="BD94" s="93"/>
      <c r="BE94" s="93"/>
      <c r="BF94" s="93"/>
      <c r="BG94" s="93"/>
      <c r="BH94" s="93">
        <v>0</v>
      </c>
      <c r="BI94" s="93">
        <f>+AT94</f>
        <v>0</v>
      </c>
      <c r="BJ94" s="93">
        <v>0</v>
      </c>
      <c r="BK94" s="93"/>
      <c r="BL94" s="93"/>
      <c r="BM94" s="93"/>
      <c r="BN94" s="94">
        <f t="shared" si="101"/>
        <v>0</v>
      </c>
      <c r="BO94" s="95">
        <f t="shared" si="89"/>
        <v>0</v>
      </c>
      <c r="BP94" s="96">
        <f>AY94-BN94</f>
        <v>0</v>
      </c>
      <c r="BR94" s="336"/>
      <c r="BS94" s="363"/>
      <c r="BT94" s="336"/>
      <c r="BU94" s="336"/>
      <c r="BV94" s="339"/>
      <c r="BW94" s="339"/>
      <c r="BX94" s="339"/>
    </row>
    <row r="95" spans="1:73" ht="12.75">
      <c r="A95" s="89" t="s">
        <v>64</v>
      </c>
      <c r="B95" s="90" t="s">
        <v>69</v>
      </c>
      <c r="C95" s="97" t="s">
        <v>64</v>
      </c>
      <c r="D95" s="90" t="s">
        <v>66</v>
      </c>
      <c r="E95" s="90" t="s">
        <v>66</v>
      </c>
      <c r="F95" s="90" t="s">
        <v>66</v>
      </c>
      <c r="G95" s="90" t="s">
        <v>67</v>
      </c>
      <c r="H95" s="90" t="s">
        <v>66</v>
      </c>
      <c r="I95" s="90"/>
      <c r="J95" s="90"/>
      <c r="K95" s="91">
        <v>112</v>
      </c>
      <c r="L95" s="91"/>
      <c r="M95" s="343"/>
      <c r="N95" s="140" t="s">
        <v>179</v>
      </c>
      <c r="O95" s="93">
        <v>0</v>
      </c>
      <c r="P95" s="93">
        <v>0</v>
      </c>
      <c r="Q95" s="93">
        <v>0</v>
      </c>
      <c r="R95" s="93"/>
      <c r="S95" s="93"/>
      <c r="T95" s="94">
        <f t="shared" si="90"/>
        <v>0</v>
      </c>
      <c r="U95" s="94">
        <f t="shared" si="84"/>
        <v>0</v>
      </c>
      <c r="V95" s="93"/>
      <c r="W95" s="94">
        <f>+U95-V95</f>
        <v>0</v>
      </c>
      <c r="X95" s="93">
        <v>0</v>
      </c>
      <c r="Y95" s="93"/>
      <c r="Z95" s="93"/>
      <c r="AA95" s="93">
        <v>0</v>
      </c>
      <c r="AB95" s="93">
        <v>0</v>
      </c>
      <c r="AC95" s="93">
        <v>0</v>
      </c>
      <c r="AD95" s="93">
        <v>0</v>
      </c>
      <c r="AE95" s="93"/>
      <c r="AF95" s="93">
        <v>0</v>
      </c>
      <c r="AG95" s="93">
        <v>0</v>
      </c>
      <c r="AH95" s="93">
        <v>0</v>
      </c>
      <c r="AI95" s="93"/>
      <c r="AJ95" s="94">
        <f t="shared" si="100"/>
        <v>0</v>
      </c>
      <c r="AK95" s="95">
        <f t="shared" si="86"/>
        <v>0</v>
      </c>
      <c r="AL95" s="94">
        <f t="shared" si="74"/>
        <v>0</v>
      </c>
      <c r="AM95" s="93">
        <v>0</v>
      </c>
      <c r="AN95" s="93"/>
      <c r="AO95" s="93"/>
      <c r="AP95" s="93">
        <v>0</v>
      </c>
      <c r="AQ95" s="93">
        <v>0</v>
      </c>
      <c r="AR95" s="93">
        <v>0</v>
      </c>
      <c r="AS95" s="93">
        <v>0</v>
      </c>
      <c r="AT95" s="93"/>
      <c r="AU95" s="93">
        <v>0</v>
      </c>
      <c r="AV95" s="93"/>
      <c r="AW95" s="93">
        <v>0</v>
      </c>
      <c r="AX95" s="93"/>
      <c r="AY95" s="94">
        <f t="shared" si="81"/>
        <v>0</v>
      </c>
      <c r="AZ95" s="95">
        <f t="shared" si="82"/>
        <v>0</v>
      </c>
      <c r="BA95" s="94">
        <f>AJ95-AY95</f>
        <v>0</v>
      </c>
      <c r="BB95" s="93">
        <f>+AM95</f>
        <v>0</v>
      </c>
      <c r="BC95" s="93"/>
      <c r="BD95" s="93"/>
      <c r="BE95" s="93"/>
      <c r="BF95" s="93"/>
      <c r="BG95" s="93"/>
      <c r="BH95" s="93">
        <v>0</v>
      </c>
      <c r="BI95" s="93">
        <f>+AT95</f>
        <v>0</v>
      </c>
      <c r="BJ95" s="93">
        <v>0</v>
      </c>
      <c r="BK95" s="93"/>
      <c r="BL95" s="93"/>
      <c r="BM95" s="93"/>
      <c r="BN95" s="94">
        <f t="shared" si="101"/>
        <v>0</v>
      </c>
      <c r="BO95" s="95">
        <f t="shared" si="89"/>
        <v>0</v>
      </c>
      <c r="BP95" s="96">
        <f>AY95-BN95</f>
        <v>0</v>
      </c>
      <c r="BR95" s="336"/>
      <c r="BS95" s="363"/>
      <c r="BT95" s="336"/>
      <c r="BU95" s="336"/>
    </row>
    <row r="96" spans="1:73" ht="12.75">
      <c r="A96" s="141" t="s">
        <v>64</v>
      </c>
      <c r="B96" s="142" t="s">
        <v>69</v>
      </c>
      <c r="C96" s="143">
        <v>4</v>
      </c>
      <c r="D96" s="142" t="s">
        <v>66</v>
      </c>
      <c r="E96" s="142" t="s">
        <v>66</v>
      </c>
      <c r="F96" s="142" t="s">
        <v>66</v>
      </c>
      <c r="G96" s="142" t="s">
        <v>67</v>
      </c>
      <c r="H96" s="142" t="s">
        <v>66</v>
      </c>
      <c r="I96" s="142"/>
      <c r="J96" s="142"/>
      <c r="K96" s="144">
        <v>113</v>
      </c>
      <c r="L96" s="144"/>
      <c r="M96" s="343"/>
      <c r="N96" s="145" t="s">
        <v>180</v>
      </c>
      <c r="O96" s="146">
        <f aca="true" t="shared" si="110" ref="O96:T96">+O97+O98</f>
        <v>5768000000</v>
      </c>
      <c r="P96" s="146">
        <f>SUM(P97:P98)</f>
        <v>0</v>
      </c>
      <c r="Q96" s="146">
        <f>SUM(Q97:Q98)</f>
        <v>0</v>
      </c>
      <c r="R96" s="146">
        <f t="shared" si="110"/>
        <v>0</v>
      </c>
      <c r="S96" s="146">
        <f t="shared" si="110"/>
        <v>0</v>
      </c>
      <c r="T96" s="146">
        <f t="shared" si="110"/>
        <v>0</v>
      </c>
      <c r="U96" s="146">
        <f t="shared" si="84"/>
        <v>5768000000</v>
      </c>
      <c r="V96" s="146">
        <f>+V97+V98</f>
        <v>0</v>
      </c>
      <c r="W96" s="146">
        <f>+W97+W98</f>
        <v>5768000000</v>
      </c>
      <c r="X96" s="146">
        <f aca="true" t="shared" si="111" ref="X96:AI96">+X97+X98</f>
        <v>2509390063</v>
      </c>
      <c r="Y96" s="146">
        <f t="shared" si="111"/>
        <v>0</v>
      </c>
      <c r="Z96" s="146">
        <f t="shared" si="111"/>
        <v>0</v>
      </c>
      <c r="AA96" s="146">
        <f t="shared" si="111"/>
        <v>0</v>
      </c>
      <c r="AB96" s="146">
        <f t="shared" si="111"/>
        <v>0</v>
      </c>
      <c r="AC96" s="146">
        <f t="shared" si="111"/>
        <v>0</v>
      </c>
      <c r="AD96" s="146">
        <f t="shared" si="111"/>
        <v>0</v>
      </c>
      <c r="AE96" s="146">
        <f t="shared" si="111"/>
        <v>0</v>
      </c>
      <c r="AF96" s="147">
        <f>SUM(AF97:AF98)</f>
        <v>0</v>
      </c>
      <c r="AG96" s="147">
        <f>SUM(AG97:AG98)</f>
        <v>0</v>
      </c>
      <c r="AH96" s="147">
        <f>SUM(AH97:AH98)</f>
        <v>0</v>
      </c>
      <c r="AI96" s="146">
        <f t="shared" si="111"/>
        <v>0</v>
      </c>
      <c r="AJ96" s="146">
        <f t="shared" si="100"/>
        <v>2509390063</v>
      </c>
      <c r="AK96" s="148">
        <f t="shared" si="86"/>
        <v>0.4350537557212205</v>
      </c>
      <c r="AL96" s="146">
        <f>+AL97+AL98</f>
        <v>3258609937</v>
      </c>
      <c r="AM96" s="146">
        <f aca="true" t="shared" si="112" ref="AM96:AX96">+AM97+AM98</f>
        <v>1220211355</v>
      </c>
      <c r="AN96" s="146">
        <f t="shared" si="112"/>
        <v>0</v>
      </c>
      <c r="AO96" s="146">
        <f t="shared" si="112"/>
        <v>0</v>
      </c>
      <c r="AP96" s="146">
        <f t="shared" si="112"/>
        <v>0</v>
      </c>
      <c r="AQ96" s="146">
        <f t="shared" si="112"/>
        <v>0</v>
      </c>
      <c r="AR96" s="146">
        <f t="shared" si="112"/>
        <v>0</v>
      </c>
      <c r="AS96" s="146">
        <f t="shared" si="112"/>
        <v>0</v>
      </c>
      <c r="AT96" s="147">
        <f>SUM(AT97:AT98)</f>
        <v>0</v>
      </c>
      <c r="AU96" s="147">
        <f>SUM(AU97:AU98)</f>
        <v>0</v>
      </c>
      <c r="AV96" s="147">
        <f>SUM(AV97:AV98)</f>
        <v>0</v>
      </c>
      <c r="AW96" s="146">
        <f>SUM(AW97:AW98)</f>
        <v>0</v>
      </c>
      <c r="AX96" s="146">
        <f t="shared" si="112"/>
        <v>0</v>
      </c>
      <c r="AY96" s="146">
        <f t="shared" si="81"/>
        <v>1220211355</v>
      </c>
      <c r="AZ96" s="148">
        <f t="shared" si="82"/>
        <v>0.48625814415684165</v>
      </c>
      <c r="BA96" s="146">
        <f>+BA97+BA98</f>
        <v>1289178708</v>
      </c>
      <c r="BB96" s="146">
        <f aca="true" t="shared" si="113" ref="BB96:BM96">+BB97+BB98</f>
        <v>1214266968</v>
      </c>
      <c r="BC96" s="146">
        <f t="shared" si="113"/>
        <v>0</v>
      </c>
      <c r="BD96" s="146">
        <f t="shared" si="113"/>
        <v>0</v>
      </c>
      <c r="BE96" s="146">
        <f t="shared" si="113"/>
        <v>0</v>
      </c>
      <c r="BF96" s="146">
        <f t="shared" si="113"/>
        <v>0</v>
      </c>
      <c r="BG96" s="146">
        <f t="shared" si="113"/>
        <v>0</v>
      </c>
      <c r="BH96" s="146">
        <f t="shared" si="113"/>
        <v>0</v>
      </c>
      <c r="BI96" s="147">
        <f>SUM(BI97:BI98)</f>
        <v>0</v>
      </c>
      <c r="BJ96" s="147">
        <f>SUM(BJ97:BJ98)</f>
        <v>0</v>
      </c>
      <c r="BK96" s="147">
        <f>SUM(BK97:BK98)</f>
        <v>0</v>
      </c>
      <c r="BL96" s="146">
        <f>SUM(BL97:BL98)</f>
        <v>0</v>
      </c>
      <c r="BM96" s="146">
        <f t="shared" si="113"/>
        <v>0</v>
      </c>
      <c r="BN96" s="146">
        <f t="shared" si="101"/>
        <v>1214266968</v>
      </c>
      <c r="BO96" s="148">
        <f t="shared" si="89"/>
        <v>0.9951283956048745</v>
      </c>
      <c r="BP96" s="149">
        <f>+BP97+BP98</f>
        <v>5944387</v>
      </c>
      <c r="BR96" s="336"/>
      <c r="BS96" s="363"/>
      <c r="BT96" s="336"/>
      <c r="BU96" s="336"/>
    </row>
    <row r="97" spans="1:73" ht="12.75">
      <c r="A97" s="150">
        <v>3</v>
      </c>
      <c r="B97" s="151">
        <v>1</v>
      </c>
      <c r="C97" s="151">
        <v>4</v>
      </c>
      <c r="D97" s="152" t="s">
        <v>72</v>
      </c>
      <c r="E97" s="90"/>
      <c r="F97" s="90"/>
      <c r="G97" s="90"/>
      <c r="H97" s="90"/>
      <c r="I97" s="90"/>
      <c r="J97" s="90"/>
      <c r="K97" s="91"/>
      <c r="L97" s="91"/>
      <c r="M97" s="343">
        <v>170</v>
      </c>
      <c r="N97" s="153" t="s">
        <v>181</v>
      </c>
      <c r="O97" s="204">
        <v>4768000000</v>
      </c>
      <c r="P97" s="93">
        <v>0</v>
      </c>
      <c r="Q97" s="93">
        <v>0</v>
      </c>
      <c r="R97" s="93">
        <v>0</v>
      </c>
      <c r="S97" s="93">
        <v>0</v>
      </c>
      <c r="T97" s="94">
        <f t="shared" si="90"/>
        <v>0</v>
      </c>
      <c r="U97" s="94">
        <f t="shared" si="84"/>
        <v>4768000000</v>
      </c>
      <c r="V97" s="93"/>
      <c r="W97" s="94">
        <f>+U97-V97</f>
        <v>4768000000</v>
      </c>
      <c r="X97" s="93">
        <v>2438328785</v>
      </c>
      <c r="Y97" s="93">
        <v>0</v>
      </c>
      <c r="Z97" s="93">
        <v>0</v>
      </c>
      <c r="AA97" s="93">
        <v>0</v>
      </c>
      <c r="AB97" s="93">
        <v>0</v>
      </c>
      <c r="AC97" s="93">
        <v>0</v>
      </c>
      <c r="AD97" s="93">
        <v>0</v>
      </c>
      <c r="AE97" s="93">
        <v>0</v>
      </c>
      <c r="AF97" s="93">
        <v>0</v>
      </c>
      <c r="AG97" s="93">
        <v>0</v>
      </c>
      <c r="AH97" s="93">
        <v>0</v>
      </c>
      <c r="AI97" s="93">
        <v>0</v>
      </c>
      <c r="AJ97" s="94">
        <f t="shared" si="100"/>
        <v>2438328785</v>
      </c>
      <c r="AK97" s="95">
        <f t="shared" si="86"/>
        <v>0.5113944599412752</v>
      </c>
      <c r="AL97" s="94">
        <f t="shared" si="74"/>
        <v>2329671215</v>
      </c>
      <c r="AM97" s="93">
        <v>1162388185</v>
      </c>
      <c r="AN97" s="93">
        <v>0</v>
      </c>
      <c r="AO97" s="93">
        <v>0</v>
      </c>
      <c r="AP97" s="93">
        <v>0</v>
      </c>
      <c r="AQ97" s="93">
        <v>0</v>
      </c>
      <c r="AR97" s="93">
        <v>0</v>
      </c>
      <c r="AS97" s="93">
        <v>0</v>
      </c>
      <c r="AT97" s="93">
        <v>0</v>
      </c>
      <c r="AU97" s="93">
        <v>0</v>
      </c>
      <c r="AV97" s="93">
        <v>0</v>
      </c>
      <c r="AW97" s="93">
        <v>0</v>
      </c>
      <c r="AX97" s="93">
        <v>0</v>
      </c>
      <c r="AY97" s="94">
        <f t="shared" si="81"/>
        <v>1162388185</v>
      </c>
      <c r="AZ97" s="95">
        <f t="shared" si="82"/>
        <v>0.47671511411862366</v>
      </c>
      <c r="BA97" s="94">
        <f>AJ97-AY97</f>
        <v>1275940600</v>
      </c>
      <c r="BB97" s="93">
        <f>+AM97-1056000</f>
        <v>1161332185</v>
      </c>
      <c r="BC97" s="93">
        <v>0</v>
      </c>
      <c r="BD97" s="93">
        <v>0</v>
      </c>
      <c r="BE97" s="93">
        <v>0</v>
      </c>
      <c r="BF97" s="93">
        <v>0</v>
      </c>
      <c r="BG97" s="93">
        <v>0</v>
      </c>
      <c r="BH97" s="93">
        <v>0</v>
      </c>
      <c r="BI97" s="93">
        <v>0</v>
      </c>
      <c r="BJ97" s="93">
        <v>0</v>
      </c>
      <c r="BK97" s="93">
        <v>0</v>
      </c>
      <c r="BL97" s="93">
        <v>0</v>
      </c>
      <c r="BM97" s="93">
        <v>0</v>
      </c>
      <c r="BN97" s="94">
        <f t="shared" si="101"/>
        <v>1161332185</v>
      </c>
      <c r="BO97" s="95">
        <f t="shared" si="89"/>
        <v>0.9990915255216569</v>
      </c>
      <c r="BP97" s="96">
        <f>AY97-BN97</f>
        <v>1056000</v>
      </c>
      <c r="BR97" s="336">
        <f>VLOOKUP(M97,'[2]EJEGAST ENERO'!$D$2:$N$136,11,0)</f>
        <v>4768000000</v>
      </c>
      <c r="BS97" s="363">
        <f>+W97-BR97</f>
        <v>0</v>
      </c>
      <c r="BT97" s="336"/>
      <c r="BU97" s="336"/>
    </row>
    <row r="98" spans="1:73" ht="12.75">
      <c r="A98" s="150">
        <v>3</v>
      </c>
      <c r="B98" s="151">
        <v>1</v>
      </c>
      <c r="C98" s="151">
        <v>4</v>
      </c>
      <c r="D98" s="154" t="s">
        <v>75</v>
      </c>
      <c r="E98" s="90"/>
      <c r="F98" s="90"/>
      <c r="G98" s="90"/>
      <c r="H98" s="90"/>
      <c r="I98" s="90"/>
      <c r="J98" s="90"/>
      <c r="K98" s="91"/>
      <c r="L98" s="91"/>
      <c r="M98" s="343">
        <v>171</v>
      </c>
      <c r="N98" s="153" t="s">
        <v>182</v>
      </c>
      <c r="O98" s="204">
        <v>1000000000</v>
      </c>
      <c r="P98" s="93">
        <v>0</v>
      </c>
      <c r="Q98" s="93">
        <v>0</v>
      </c>
      <c r="R98" s="93">
        <v>0</v>
      </c>
      <c r="S98" s="93">
        <v>0</v>
      </c>
      <c r="T98" s="94">
        <f t="shared" si="90"/>
        <v>0</v>
      </c>
      <c r="U98" s="94">
        <f t="shared" si="84"/>
        <v>1000000000</v>
      </c>
      <c r="V98" s="93"/>
      <c r="W98" s="94">
        <f>+U98-V98</f>
        <v>1000000000</v>
      </c>
      <c r="X98" s="93">
        <v>71061278</v>
      </c>
      <c r="Y98" s="93">
        <v>0</v>
      </c>
      <c r="Z98" s="93">
        <v>0</v>
      </c>
      <c r="AA98" s="93">
        <v>0</v>
      </c>
      <c r="AB98" s="93">
        <v>0</v>
      </c>
      <c r="AC98" s="93">
        <v>0</v>
      </c>
      <c r="AD98" s="93">
        <v>0</v>
      </c>
      <c r="AE98" s="93">
        <v>0</v>
      </c>
      <c r="AF98" s="93">
        <v>0</v>
      </c>
      <c r="AG98" s="93">
        <v>0</v>
      </c>
      <c r="AH98" s="93">
        <v>0</v>
      </c>
      <c r="AI98" s="93">
        <v>0</v>
      </c>
      <c r="AJ98" s="94">
        <f t="shared" si="100"/>
        <v>71061278</v>
      </c>
      <c r="AK98" s="95">
        <f t="shared" si="86"/>
        <v>0.071061278</v>
      </c>
      <c r="AL98" s="94">
        <f t="shared" si="74"/>
        <v>928938722</v>
      </c>
      <c r="AM98" s="93">
        <v>57823170</v>
      </c>
      <c r="AN98" s="93">
        <v>0</v>
      </c>
      <c r="AO98" s="93">
        <v>0</v>
      </c>
      <c r="AP98" s="93">
        <v>0</v>
      </c>
      <c r="AQ98" s="93">
        <v>0</v>
      </c>
      <c r="AR98" s="93">
        <v>0</v>
      </c>
      <c r="AS98" s="93">
        <v>0</v>
      </c>
      <c r="AT98" s="93">
        <v>0</v>
      </c>
      <c r="AU98" s="93">
        <v>0</v>
      </c>
      <c r="AV98" s="93">
        <v>0</v>
      </c>
      <c r="AW98" s="93">
        <v>0</v>
      </c>
      <c r="AX98" s="93">
        <v>0</v>
      </c>
      <c r="AY98" s="94">
        <f t="shared" si="81"/>
        <v>57823170</v>
      </c>
      <c r="AZ98" s="95">
        <f t="shared" si="82"/>
        <v>0.8137085572820686</v>
      </c>
      <c r="BA98" s="94">
        <f>AJ98-AY98</f>
        <v>13238108</v>
      </c>
      <c r="BB98" s="93">
        <f>+AM98-4888387</f>
        <v>52934783</v>
      </c>
      <c r="BC98" s="93">
        <v>0</v>
      </c>
      <c r="BD98" s="93">
        <v>0</v>
      </c>
      <c r="BE98" s="93">
        <v>0</v>
      </c>
      <c r="BF98" s="93">
        <v>0</v>
      </c>
      <c r="BG98" s="93">
        <v>0</v>
      </c>
      <c r="BH98" s="93">
        <v>0</v>
      </c>
      <c r="BI98" s="93">
        <v>0</v>
      </c>
      <c r="BJ98" s="93">
        <v>0</v>
      </c>
      <c r="BK98" s="93">
        <v>0</v>
      </c>
      <c r="BL98" s="93">
        <v>0</v>
      </c>
      <c r="BM98" s="93">
        <v>0</v>
      </c>
      <c r="BN98" s="94">
        <f t="shared" si="101"/>
        <v>52934783</v>
      </c>
      <c r="BO98" s="95">
        <f t="shared" si="89"/>
        <v>0.9154597196936799</v>
      </c>
      <c r="BP98" s="96">
        <f>AY98-BN98</f>
        <v>4888387</v>
      </c>
      <c r="BR98" s="336">
        <f>VLOOKUP(M98,'[2]EJEGAST ENERO'!$D$2:$N$136,11,0)</f>
        <v>1000000000</v>
      </c>
      <c r="BS98" s="363">
        <f>+W98-BR98</f>
        <v>0</v>
      </c>
      <c r="BT98" s="336"/>
      <c r="BU98" s="336"/>
    </row>
    <row r="99" spans="1:73" ht="12.75">
      <c r="A99" s="155" t="s">
        <v>64</v>
      </c>
      <c r="B99" s="156">
        <v>2</v>
      </c>
      <c r="C99" s="157" t="s">
        <v>65</v>
      </c>
      <c r="D99" s="157" t="s">
        <v>66</v>
      </c>
      <c r="E99" s="157" t="s">
        <v>66</v>
      </c>
      <c r="F99" s="157" t="s">
        <v>66</v>
      </c>
      <c r="G99" s="157" t="s">
        <v>67</v>
      </c>
      <c r="H99" s="157" t="s">
        <v>66</v>
      </c>
      <c r="I99" s="157"/>
      <c r="J99" s="157"/>
      <c r="K99" s="157"/>
      <c r="L99" s="157"/>
      <c r="M99" s="343"/>
      <c r="N99" s="158" t="s">
        <v>183</v>
      </c>
      <c r="O99" s="159">
        <f aca="true" t="shared" si="114" ref="O99:T99">O100+O171+O172</f>
        <v>251592737000</v>
      </c>
      <c r="P99" s="159">
        <f t="shared" si="114"/>
        <v>0</v>
      </c>
      <c r="Q99" s="159">
        <f t="shared" si="114"/>
        <v>0</v>
      </c>
      <c r="R99" s="159">
        <f t="shared" si="114"/>
        <v>0</v>
      </c>
      <c r="S99" s="159">
        <f t="shared" si="114"/>
        <v>0</v>
      </c>
      <c r="T99" s="159">
        <f t="shared" si="114"/>
        <v>0</v>
      </c>
      <c r="U99" s="159">
        <f t="shared" si="84"/>
        <v>251592737000</v>
      </c>
      <c r="V99" s="159">
        <f>V100+V171+V172</f>
        <v>0</v>
      </c>
      <c r="W99" s="159">
        <f>W100+W171+W172</f>
        <v>251592737000</v>
      </c>
      <c r="X99" s="159">
        <f aca="true" t="shared" si="115" ref="X99:AI99">X100+X171+X172</f>
        <v>47749993789.4</v>
      </c>
      <c r="Y99" s="159">
        <f t="shared" si="115"/>
        <v>0</v>
      </c>
      <c r="Z99" s="159">
        <f t="shared" si="115"/>
        <v>0</v>
      </c>
      <c r="AA99" s="159">
        <f t="shared" si="115"/>
        <v>0</v>
      </c>
      <c r="AB99" s="159">
        <f t="shared" si="115"/>
        <v>0</v>
      </c>
      <c r="AC99" s="159">
        <f t="shared" si="115"/>
        <v>0</v>
      </c>
      <c r="AD99" s="159">
        <f t="shared" si="115"/>
        <v>0</v>
      </c>
      <c r="AE99" s="159">
        <f t="shared" si="115"/>
        <v>0</v>
      </c>
      <c r="AF99" s="159">
        <f t="shared" si="115"/>
        <v>0</v>
      </c>
      <c r="AG99" s="159">
        <f t="shared" si="115"/>
        <v>0</v>
      </c>
      <c r="AH99" s="159">
        <f t="shared" si="115"/>
        <v>0</v>
      </c>
      <c r="AI99" s="159">
        <f t="shared" si="115"/>
        <v>0</v>
      </c>
      <c r="AJ99" s="159">
        <f t="shared" si="100"/>
        <v>47749993789.4</v>
      </c>
      <c r="AK99" s="160">
        <f t="shared" si="86"/>
        <v>0.18979082766367775</v>
      </c>
      <c r="AL99" s="159">
        <f>AL100</f>
        <v>203842743210.6</v>
      </c>
      <c r="AM99" s="159">
        <f aca="true" t="shared" si="116" ref="AM99:AX99">AM100</f>
        <v>4986186227</v>
      </c>
      <c r="AN99" s="159">
        <f t="shared" si="116"/>
        <v>0</v>
      </c>
      <c r="AO99" s="159">
        <f t="shared" si="116"/>
        <v>0</v>
      </c>
      <c r="AP99" s="159">
        <f t="shared" si="116"/>
        <v>0</v>
      </c>
      <c r="AQ99" s="159">
        <f t="shared" si="116"/>
        <v>0</v>
      </c>
      <c r="AR99" s="159">
        <f t="shared" si="116"/>
        <v>0</v>
      </c>
      <c r="AS99" s="159">
        <f t="shared" si="116"/>
        <v>0</v>
      </c>
      <c r="AT99" s="161">
        <f t="shared" si="116"/>
        <v>0</v>
      </c>
      <c r="AU99" s="161">
        <f t="shared" si="116"/>
        <v>0</v>
      </c>
      <c r="AV99" s="162">
        <f t="shared" si="116"/>
        <v>0</v>
      </c>
      <c r="AW99" s="159">
        <f t="shared" si="116"/>
        <v>0</v>
      </c>
      <c r="AX99" s="159">
        <f t="shared" si="116"/>
        <v>0</v>
      </c>
      <c r="AY99" s="159">
        <f t="shared" si="81"/>
        <v>4986186227</v>
      </c>
      <c r="AZ99" s="160">
        <f t="shared" si="82"/>
        <v>0.10442276179116239</v>
      </c>
      <c r="BA99" s="159">
        <f>BA100+BA171+BA172</f>
        <v>42763807562.4</v>
      </c>
      <c r="BB99" s="159">
        <f aca="true" t="shared" si="117" ref="BB99:BM99">BB100+BB171+BB172</f>
        <v>4322513591</v>
      </c>
      <c r="BC99" s="159">
        <f t="shared" si="117"/>
        <v>0</v>
      </c>
      <c r="BD99" s="159">
        <f t="shared" si="117"/>
        <v>0</v>
      </c>
      <c r="BE99" s="159">
        <f t="shared" si="117"/>
        <v>0</v>
      </c>
      <c r="BF99" s="159">
        <f t="shared" si="117"/>
        <v>0</v>
      </c>
      <c r="BG99" s="159">
        <f t="shared" si="117"/>
        <v>0</v>
      </c>
      <c r="BH99" s="159">
        <f t="shared" si="117"/>
        <v>0</v>
      </c>
      <c r="BI99" s="159">
        <f t="shared" si="117"/>
        <v>0</v>
      </c>
      <c r="BJ99" s="159">
        <f t="shared" si="117"/>
        <v>0</v>
      </c>
      <c r="BK99" s="159">
        <f t="shared" si="117"/>
        <v>0</v>
      </c>
      <c r="BL99" s="159">
        <f t="shared" si="117"/>
        <v>0</v>
      </c>
      <c r="BM99" s="159">
        <f t="shared" si="117"/>
        <v>0</v>
      </c>
      <c r="BN99" s="159">
        <f t="shared" si="101"/>
        <v>4322513591</v>
      </c>
      <c r="BO99" s="160">
        <f t="shared" si="89"/>
        <v>0.8668977439297716</v>
      </c>
      <c r="BP99" s="159">
        <f>BP100+BP171+BP172</f>
        <v>663672636</v>
      </c>
      <c r="BR99" s="336"/>
      <c r="BS99" s="363"/>
      <c r="BT99" s="336"/>
      <c r="BU99" s="336"/>
    </row>
    <row r="100" spans="1:73" ht="12.75">
      <c r="A100" s="163" t="s">
        <v>64</v>
      </c>
      <c r="B100" s="164">
        <v>2</v>
      </c>
      <c r="C100" s="165" t="s">
        <v>69</v>
      </c>
      <c r="D100" s="166" t="s">
        <v>66</v>
      </c>
      <c r="E100" s="166" t="s">
        <v>66</v>
      </c>
      <c r="F100" s="166" t="s">
        <v>66</v>
      </c>
      <c r="G100" s="166" t="s">
        <v>67</v>
      </c>
      <c r="H100" s="166" t="s">
        <v>66</v>
      </c>
      <c r="I100" s="166"/>
      <c r="J100" s="166"/>
      <c r="K100" s="166"/>
      <c r="L100" s="166"/>
      <c r="M100" s="343"/>
      <c r="N100" s="75" t="s">
        <v>184</v>
      </c>
      <c r="O100" s="167">
        <f>O101+O149+O155+O164+O166+O168</f>
        <v>251592737000</v>
      </c>
      <c r="P100" s="167">
        <f>P101+P149+P155+P164+P168+P166</f>
        <v>0</v>
      </c>
      <c r="Q100" s="167">
        <f>Q101+Q149+Q155+Q164+Q168+Q166</f>
        <v>0</v>
      </c>
      <c r="R100" s="167">
        <f>R101+R149+R155+R164+R166+R168</f>
        <v>0</v>
      </c>
      <c r="S100" s="167">
        <f>S101+S149+S155+S164+S166+S168</f>
        <v>0</v>
      </c>
      <c r="T100" s="167">
        <f>T101+T149+T155+T164+T166+T168</f>
        <v>0</v>
      </c>
      <c r="U100" s="167">
        <f t="shared" si="84"/>
        <v>251592737000</v>
      </c>
      <c r="V100" s="167">
        <f>V101+V149+V155+V164+V166+V168</f>
        <v>0</v>
      </c>
      <c r="W100" s="167">
        <f>W101+W149+W155+W164+W166+W168</f>
        <v>251592737000</v>
      </c>
      <c r="X100" s="167">
        <f aca="true" t="shared" si="118" ref="X100:AF100">X101+X149+X155+X164+X166+X168</f>
        <v>47749993789.4</v>
      </c>
      <c r="Y100" s="167">
        <f t="shared" si="118"/>
        <v>0</v>
      </c>
      <c r="Z100" s="167">
        <f t="shared" si="118"/>
        <v>0</v>
      </c>
      <c r="AA100" s="167">
        <f t="shared" si="118"/>
        <v>0</v>
      </c>
      <c r="AB100" s="167">
        <f t="shared" si="118"/>
        <v>0</v>
      </c>
      <c r="AC100" s="167">
        <f t="shared" si="118"/>
        <v>0</v>
      </c>
      <c r="AD100" s="167">
        <f t="shared" si="118"/>
        <v>0</v>
      </c>
      <c r="AE100" s="167">
        <f t="shared" si="118"/>
        <v>0</v>
      </c>
      <c r="AF100" s="167">
        <f t="shared" si="118"/>
        <v>0</v>
      </c>
      <c r="AG100" s="77">
        <f>AG101+AG149+AG155+AG164+AG168+AG166</f>
        <v>0</v>
      </c>
      <c r="AH100" s="77">
        <f>AH101+AH149+AH155+AH164+AH168+AH166</f>
        <v>0</v>
      </c>
      <c r="AI100" s="167">
        <f>AI101+AI149+AI155+AI164+AI166+AI168</f>
        <v>0</v>
      </c>
      <c r="AJ100" s="167">
        <f t="shared" si="100"/>
        <v>47749993789.4</v>
      </c>
      <c r="AK100" s="168">
        <f t="shared" si="86"/>
        <v>0.18979082766367775</v>
      </c>
      <c r="AL100" s="167">
        <f>AL101+AL149+AL155+AL164+AL166+AL168</f>
        <v>203842743210.6</v>
      </c>
      <c r="AM100" s="167">
        <f aca="true" t="shared" si="119" ref="AM100:AX100">AM101+AM149+AM155+AM164+AM166+AM168</f>
        <v>4986186227</v>
      </c>
      <c r="AN100" s="167">
        <f t="shared" si="119"/>
        <v>0</v>
      </c>
      <c r="AO100" s="167">
        <f t="shared" si="119"/>
        <v>0</v>
      </c>
      <c r="AP100" s="167">
        <f t="shared" si="119"/>
        <v>0</v>
      </c>
      <c r="AQ100" s="167">
        <f t="shared" si="119"/>
        <v>0</v>
      </c>
      <c r="AR100" s="167">
        <f t="shared" si="119"/>
        <v>0</v>
      </c>
      <c r="AS100" s="167">
        <f t="shared" si="119"/>
        <v>0</v>
      </c>
      <c r="AT100" s="167">
        <f t="shared" si="119"/>
        <v>0</v>
      </c>
      <c r="AU100" s="167">
        <f t="shared" si="119"/>
        <v>0</v>
      </c>
      <c r="AV100" s="167">
        <f t="shared" si="119"/>
        <v>0</v>
      </c>
      <c r="AW100" s="167">
        <f t="shared" si="119"/>
        <v>0</v>
      </c>
      <c r="AX100" s="167">
        <f t="shared" si="119"/>
        <v>0</v>
      </c>
      <c r="AY100" s="167">
        <f t="shared" si="81"/>
        <v>4986186227</v>
      </c>
      <c r="AZ100" s="168">
        <f t="shared" si="82"/>
        <v>0.10442276179116239</v>
      </c>
      <c r="BA100" s="167">
        <f>BA101+BA149+BA155+BA164+BA166+BA168</f>
        <v>42763807562.4</v>
      </c>
      <c r="BB100" s="167">
        <f aca="true" t="shared" si="120" ref="BB100:BM100">BB101+BB149+BB155+BB164+BB166+BB168</f>
        <v>4322513591</v>
      </c>
      <c r="BC100" s="167">
        <f t="shared" si="120"/>
        <v>0</v>
      </c>
      <c r="BD100" s="167">
        <f t="shared" si="120"/>
        <v>0</v>
      </c>
      <c r="BE100" s="167">
        <f t="shared" si="120"/>
        <v>0</v>
      </c>
      <c r="BF100" s="167">
        <f t="shared" si="120"/>
        <v>0</v>
      </c>
      <c r="BG100" s="167">
        <f t="shared" si="120"/>
        <v>0</v>
      </c>
      <c r="BH100" s="167">
        <f t="shared" si="120"/>
        <v>0</v>
      </c>
      <c r="BI100" s="167">
        <f t="shared" si="120"/>
        <v>0</v>
      </c>
      <c r="BJ100" s="167">
        <f t="shared" si="120"/>
        <v>0</v>
      </c>
      <c r="BK100" s="167">
        <f t="shared" si="120"/>
        <v>0</v>
      </c>
      <c r="BL100" s="167">
        <f t="shared" si="120"/>
        <v>0</v>
      </c>
      <c r="BM100" s="167">
        <f t="shared" si="120"/>
        <v>0</v>
      </c>
      <c r="BN100" s="167">
        <f t="shared" si="101"/>
        <v>4322513591</v>
      </c>
      <c r="BO100" s="168">
        <f t="shared" si="89"/>
        <v>0.8668977439297716</v>
      </c>
      <c r="BP100" s="169">
        <f>BP101+BP149+BP155+BP164+BP166+BP168</f>
        <v>663672636</v>
      </c>
      <c r="BR100" s="336"/>
      <c r="BS100" s="363"/>
      <c r="BT100" s="336"/>
      <c r="BU100" s="336"/>
    </row>
    <row r="101" spans="1:73" ht="12.75">
      <c r="A101" s="123" t="s">
        <v>64</v>
      </c>
      <c r="B101" s="170" t="s">
        <v>144</v>
      </c>
      <c r="C101" s="124" t="s">
        <v>69</v>
      </c>
      <c r="D101" s="170" t="s">
        <v>72</v>
      </c>
      <c r="E101" s="124" t="s">
        <v>66</v>
      </c>
      <c r="F101" s="124" t="s">
        <v>66</v>
      </c>
      <c r="G101" s="124" t="s">
        <v>67</v>
      </c>
      <c r="H101" s="124" t="s">
        <v>66</v>
      </c>
      <c r="I101" s="124"/>
      <c r="J101" s="124"/>
      <c r="K101" s="124"/>
      <c r="L101" s="124"/>
      <c r="M101" s="343"/>
      <c r="N101" s="83" t="s">
        <v>71</v>
      </c>
      <c r="O101" s="127">
        <f aca="true" t="shared" si="121" ref="O101:T101">O102+O132+O128</f>
        <v>67339000000</v>
      </c>
      <c r="P101" s="127">
        <f>P102+P132+P128</f>
        <v>0</v>
      </c>
      <c r="Q101" s="127">
        <f>Q102+Q132+Q128</f>
        <v>0</v>
      </c>
      <c r="R101" s="127">
        <f t="shared" si="121"/>
        <v>0</v>
      </c>
      <c r="S101" s="127">
        <f t="shared" si="121"/>
        <v>0</v>
      </c>
      <c r="T101" s="127">
        <f t="shared" si="121"/>
        <v>0</v>
      </c>
      <c r="U101" s="127">
        <f t="shared" si="84"/>
        <v>67339000000</v>
      </c>
      <c r="V101" s="127">
        <f>V102+V132+V128</f>
        <v>0</v>
      </c>
      <c r="W101" s="127">
        <f>W102+W132+W128</f>
        <v>67339000000</v>
      </c>
      <c r="X101" s="127">
        <f aca="true" t="shared" si="122" ref="X101:AI101">X102+X132+X128</f>
        <v>2859591434</v>
      </c>
      <c r="Y101" s="127">
        <f t="shared" si="122"/>
        <v>0</v>
      </c>
      <c r="Z101" s="127">
        <f t="shared" si="122"/>
        <v>0</v>
      </c>
      <c r="AA101" s="127">
        <f t="shared" si="122"/>
        <v>0</v>
      </c>
      <c r="AB101" s="127">
        <f t="shared" si="122"/>
        <v>0</v>
      </c>
      <c r="AC101" s="127">
        <f t="shared" si="122"/>
        <v>0</v>
      </c>
      <c r="AD101" s="127">
        <f t="shared" si="122"/>
        <v>0</v>
      </c>
      <c r="AE101" s="86">
        <f t="shared" si="122"/>
        <v>0</v>
      </c>
      <c r="AF101" s="86">
        <f>AF102+AF132+AF128</f>
        <v>0</v>
      </c>
      <c r="AG101" s="85">
        <f>AG102+AG132+AG128</f>
        <v>0</v>
      </c>
      <c r="AH101" s="85">
        <f>AH102+AH132+AH128</f>
        <v>0</v>
      </c>
      <c r="AI101" s="127">
        <f t="shared" si="122"/>
        <v>0</v>
      </c>
      <c r="AJ101" s="127">
        <f t="shared" si="100"/>
        <v>2859591434</v>
      </c>
      <c r="AK101" s="128">
        <f t="shared" si="86"/>
        <v>0.042465605874753114</v>
      </c>
      <c r="AL101" s="127">
        <f>AL102+AL132+AL128</f>
        <v>64479408566</v>
      </c>
      <c r="AM101" s="127">
        <f aca="true" t="shared" si="123" ref="AM101:AX101">AM102+AM132+AM128</f>
        <v>2859591434</v>
      </c>
      <c r="AN101" s="127">
        <f t="shared" si="123"/>
        <v>0</v>
      </c>
      <c r="AO101" s="127">
        <f t="shared" si="123"/>
        <v>0</v>
      </c>
      <c r="AP101" s="127">
        <f t="shared" si="123"/>
        <v>0</v>
      </c>
      <c r="AQ101" s="127">
        <f t="shared" si="123"/>
        <v>0</v>
      </c>
      <c r="AR101" s="127">
        <f t="shared" si="123"/>
        <v>0</v>
      </c>
      <c r="AS101" s="127">
        <f t="shared" si="123"/>
        <v>0</v>
      </c>
      <c r="AT101" s="86">
        <f t="shared" si="123"/>
        <v>0</v>
      </c>
      <c r="AU101" s="86">
        <f>AU102+AU132+AU128</f>
        <v>0</v>
      </c>
      <c r="AV101" s="85">
        <f>AV102+AV132+AV128</f>
        <v>0</v>
      </c>
      <c r="AW101" s="127">
        <f>AW102+AW132+AW128</f>
        <v>0</v>
      </c>
      <c r="AX101" s="127">
        <f t="shared" si="123"/>
        <v>0</v>
      </c>
      <c r="AY101" s="127">
        <f t="shared" si="81"/>
        <v>2859591434</v>
      </c>
      <c r="AZ101" s="128">
        <f t="shared" si="82"/>
        <v>1</v>
      </c>
      <c r="BA101" s="127">
        <f>BA102+BA132+BA128</f>
        <v>0</v>
      </c>
      <c r="BB101" s="127">
        <f aca="true" t="shared" si="124" ref="BB101:BM101">BB102+BB132+BB128</f>
        <v>2316656877</v>
      </c>
      <c r="BC101" s="127">
        <f t="shared" si="124"/>
        <v>0</v>
      </c>
      <c r="BD101" s="127">
        <f t="shared" si="124"/>
        <v>0</v>
      </c>
      <c r="BE101" s="127">
        <f t="shared" si="124"/>
        <v>0</v>
      </c>
      <c r="BF101" s="127">
        <f t="shared" si="124"/>
        <v>0</v>
      </c>
      <c r="BG101" s="127">
        <f t="shared" si="124"/>
        <v>0</v>
      </c>
      <c r="BH101" s="127">
        <f t="shared" si="124"/>
        <v>0</v>
      </c>
      <c r="BI101" s="86">
        <f t="shared" si="124"/>
        <v>0</v>
      </c>
      <c r="BJ101" s="86">
        <f>BJ102+BJ132+BJ128</f>
        <v>0</v>
      </c>
      <c r="BK101" s="85">
        <f>BK102+BK132+BK128</f>
        <v>0</v>
      </c>
      <c r="BL101" s="127">
        <f>BL102+BL132+BL128</f>
        <v>0</v>
      </c>
      <c r="BM101" s="127">
        <f t="shared" si="124"/>
        <v>0</v>
      </c>
      <c r="BN101" s="127">
        <f t="shared" si="101"/>
        <v>2316656877</v>
      </c>
      <c r="BO101" s="128">
        <f t="shared" si="89"/>
        <v>0.8101356191851007</v>
      </c>
      <c r="BP101" s="129">
        <f>BP102+BP132+BP128</f>
        <v>542934557</v>
      </c>
      <c r="BR101" s="336"/>
      <c r="BS101" s="363"/>
      <c r="BT101" s="336"/>
      <c r="BU101" s="336"/>
    </row>
    <row r="102" spans="1:73" ht="12.75">
      <c r="A102" s="131" t="s">
        <v>64</v>
      </c>
      <c r="B102" s="135" t="s">
        <v>144</v>
      </c>
      <c r="C102" s="132" t="s">
        <v>69</v>
      </c>
      <c r="D102" s="132" t="s">
        <v>72</v>
      </c>
      <c r="E102" s="135" t="s">
        <v>72</v>
      </c>
      <c r="F102" s="132" t="s">
        <v>66</v>
      </c>
      <c r="G102" s="132" t="s">
        <v>67</v>
      </c>
      <c r="H102" s="132" t="s">
        <v>66</v>
      </c>
      <c r="I102" s="132"/>
      <c r="J102" s="132"/>
      <c r="K102" s="132"/>
      <c r="L102" s="132"/>
      <c r="M102" s="343"/>
      <c r="N102" s="112" t="s">
        <v>73</v>
      </c>
      <c r="O102" s="136">
        <f aca="true" t="shared" si="125" ref="O102:T102">SUM(O103:O127)-O121</f>
        <v>48936000000</v>
      </c>
      <c r="P102" s="136">
        <f>SUM(P103:P127)-P121</f>
        <v>0</v>
      </c>
      <c r="Q102" s="136">
        <f>SUM(Q103:Q127)-Q121</f>
        <v>0</v>
      </c>
      <c r="R102" s="136">
        <f t="shared" si="125"/>
        <v>0</v>
      </c>
      <c r="S102" s="136">
        <f t="shared" si="125"/>
        <v>0</v>
      </c>
      <c r="T102" s="136">
        <f t="shared" si="125"/>
        <v>0</v>
      </c>
      <c r="U102" s="136">
        <f t="shared" si="84"/>
        <v>48936000000</v>
      </c>
      <c r="V102" s="136">
        <f>SUM(V103:V127)-V121</f>
        <v>0</v>
      </c>
      <c r="W102" s="136">
        <f>SUM(W103:W127)-W121</f>
        <v>48936000000</v>
      </c>
      <c r="X102" s="136">
        <f aca="true" t="shared" si="126" ref="X102:AI102">SUM(X103:X127)-X121</f>
        <v>2694507689</v>
      </c>
      <c r="Y102" s="136">
        <f t="shared" si="126"/>
        <v>0</v>
      </c>
      <c r="Z102" s="136">
        <f t="shared" si="126"/>
        <v>0</v>
      </c>
      <c r="AA102" s="136">
        <f t="shared" si="126"/>
        <v>0</v>
      </c>
      <c r="AB102" s="136">
        <f>SUM(AB103:AB127)-AB121</f>
        <v>0</v>
      </c>
      <c r="AC102" s="136">
        <f t="shared" si="126"/>
        <v>0</v>
      </c>
      <c r="AD102" s="136">
        <f t="shared" si="126"/>
        <v>0</v>
      </c>
      <c r="AE102" s="114">
        <f>SUM(AE103:AE127)-AE121</f>
        <v>0</v>
      </c>
      <c r="AF102" s="114">
        <f>SUM(AF103:AF127)-AF121</f>
        <v>0</v>
      </c>
      <c r="AG102" s="115">
        <f>SUM(AG103:AG127)-AG121</f>
        <v>0</v>
      </c>
      <c r="AH102" s="115">
        <f>SUM(AH103:AH127)-AH121</f>
        <v>0</v>
      </c>
      <c r="AI102" s="136">
        <f t="shared" si="126"/>
        <v>0</v>
      </c>
      <c r="AJ102" s="136">
        <f t="shared" si="100"/>
        <v>2694507689</v>
      </c>
      <c r="AK102" s="137">
        <f t="shared" si="86"/>
        <v>0.05506187038172307</v>
      </c>
      <c r="AL102" s="136">
        <f>SUM(AL103:AL127)-AL121</f>
        <v>46241492311</v>
      </c>
      <c r="AM102" s="136">
        <f aca="true" t="shared" si="127" ref="AM102:AX102">SUM(AM103:AM127)-AM121</f>
        <v>2694507689</v>
      </c>
      <c r="AN102" s="136">
        <f t="shared" si="127"/>
        <v>0</v>
      </c>
      <c r="AO102" s="136">
        <f t="shared" si="127"/>
        <v>0</v>
      </c>
      <c r="AP102" s="136">
        <f t="shared" si="127"/>
        <v>0</v>
      </c>
      <c r="AQ102" s="136">
        <f>SUM(AQ103:AQ127)-AQ121</f>
        <v>0</v>
      </c>
      <c r="AR102" s="136">
        <f t="shared" si="127"/>
        <v>0</v>
      </c>
      <c r="AS102" s="136">
        <f t="shared" si="127"/>
        <v>0</v>
      </c>
      <c r="AT102" s="114">
        <f>SUM(AT103:AT127)-AT121</f>
        <v>0</v>
      </c>
      <c r="AU102" s="114">
        <f>SUM(AU103:AU127)-AU121</f>
        <v>0</v>
      </c>
      <c r="AV102" s="115">
        <f>SUM(AV103:AV127)-AV121</f>
        <v>0</v>
      </c>
      <c r="AW102" s="136">
        <f>SUM(AW103:AW127)-AW121</f>
        <v>0</v>
      </c>
      <c r="AX102" s="136">
        <f t="shared" si="127"/>
        <v>0</v>
      </c>
      <c r="AY102" s="136">
        <f t="shared" si="81"/>
        <v>2694507689</v>
      </c>
      <c r="AZ102" s="137">
        <f t="shared" si="82"/>
        <v>1</v>
      </c>
      <c r="BA102" s="136">
        <f>SUM(BA103:BA127)-BA121</f>
        <v>0</v>
      </c>
      <c r="BB102" s="136">
        <f aca="true" t="shared" si="128" ref="BB102:BM102">SUM(BB103:BB127)-BB121</f>
        <v>2151573132</v>
      </c>
      <c r="BC102" s="136">
        <f t="shared" si="128"/>
        <v>0</v>
      </c>
      <c r="BD102" s="136">
        <f t="shared" si="128"/>
        <v>0</v>
      </c>
      <c r="BE102" s="136">
        <f t="shared" si="128"/>
        <v>0</v>
      </c>
      <c r="BF102" s="136">
        <f t="shared" si="128"/>
        <v>0</v>
      </c>
      <c r="BG102" s="136">
        <f t="shared" si="128"/>
        <v>0</v>
      </c>
      <c r="BH102" s="136">
        <f t="shared" si="128"/>
        <v>0</v>
      </c>
      <c r="BI102" s="114">
        <f>SUM(BI103:BI127)-BI121</f>
        <v>0</v>
      </c>
      <c r="BJ102" s="114">
        <f>SUM(BJ103:BJ127)-BJ121</f>
        <v>0</v>
      </c>
      <c r="BK102" s="115">
        <f>SUM(BK103:BK127)-BK121</f>
        <v>0</v>
      </c>
      <c r="BL102" s="136">
        <f>SUM(BL103:BL127)-BL121</f>
        <v>0</v>
      </c>
      <c r="BM102" s="136">
        <f t="shared" si="128"/>
        <v>0</v>
      </c>
      <c r="BN102" s="136">
        <f t="shared" si="101"/>
        <v>2151573132</v>
      </c>
      <c r="BO102" s="137">
        <f t="shared" si="89"/>
        <v>0.7985032445012259</v>
      </c>
      <c r="BP102" s="138">
        <f>SUM(BP103:BP127)-BP121</f>
        <v>542934557</v>
      </c>
      <c r="BR102" s="336"/>
      <c r="BS102" s="363"/>
      <c r="BT102" s="336"/>
      <c r="BU102" s="336"/>
    </row>
    <row r="103" spans="1:73" ht="12.75">
      <c r="A103" s="89" t="s">
        <v>64</v>
      </c>
      <c r="B103" s="105" t="s">
        <v>144</v>
      </c>
      <c r="C103" s="90" t="s">
        <v>69</v>
      </c>
      <c r="D103" s="90" t="s">
        <v>72</v>
      </c>
      <c r="E103" s="90" t="s">
        <v>72</v>
      </c>
      <c r="F103" s="90" t="s">
        <v>72</v>
      </c>
      <c r="G103" s="90" t="s">
        <v>67</v>
      </c>
      <c r="H103" s="90" t="s">
        <v>66</v>
      </c>
      <c r="I103" s="90"/>
      <c r="J103" s="90"/>
      <c r="K103" s="91">
        <v>114</v>
      </c>
      <c r="L103" s="91"/>
      <c r="M103" s="343">
        <v>201</v>
      </c>
      <c r="N103" s="92" t="s">
        <v>74</v>
      </c>
      <c r="O103" s="93">
        <v>27941736000</v>
      </c>
      <c r="P103" s="93">
        <v>0</v>
      </c>
      <c r="Q103" s="93">
        <v>0</v>
      </c>
      <c r="R103" s="93">
        <v>0</v>
      </c>
      <c r="S103" s="93">
        <v>0</v>
      </c>
      <c r="T103" s="94">
        <f t="shared" si="90"/>
        <v>0</v>
      </c>
      <c r="U103" s="94">
        <f t="shared" si="84"/>
        <v>27941736000</v>
      </c>
      <c r="V103" s="93"/>
      <c r="W103" s="94">
        <f aca="true" t="shared" si="129" ref="W103:W120">+U103-V103</f>
        <v>27941736000</v>
      </c>
      <c r="X103" s="93">
        <v>1564082971</v>
      </c>
      <c r="Y103" s="93">
        <v>0</v>
      </c>
      <c r="Z103" s="93">
        <v>0</v>
      </c>
      <c r="AA103" s="93">
        <v>0</v>
      </c>
      <c r="AB103" s="93">
        <v>0</v>
      </c>
      <c r="AC103" s="93">
        <v>0</v>
      </c>
      <c r="AD103" s="93">
        <v>0</v>
      </c>
      <c r="AE103" s="93">
        <v>0</v>
      </c>
      <c r="AF103" s="93">
        <v>0</v>
      </c>
      <c r="AG103" s="93">
        <v>0</v>
      </c>
      <c r="AH103" s="93">
        <v>0</v>
      </c>
      <c r="AI103" s="93">
        <v>0</v>
      </c>
      <c r="AJ103" s="94">
        <f t="shared" si="100"/>
        <v>1564082971</v>
      </c>
      <c r="AK103" s="95">
        <f t="shared" si="86"/>
        <v>0.05597658538467331</v>
      </c>
      <c r="AL103" s="94">
        <f aca="true" t="shared" si="130" ref="AL103:AL131">W103-AJ103</f>
        <v>26377653029</v>
      </c>
      <c r="AM103" s="93">
        <v>1564082971</v>
      </c>
      <c r="AN103" s="93">
        <v>0</v>
      </c>
      <c r="AO103" s="93">
        <v>0</v>
      </c>
      <c r="AP103" s="93">
        <v>0</v>
      </c>
      <c r="AQ103" s="93">
        <v>0</v>
      </c>
      <c r="AR103" s="93">
        <v>0</v>
      </c>
      <c r="AS103" s="93">
        <v>0</v>
      </c>
      <c r="AT103" s="93">
        <v>0</v>
      </c>
      <c r="AU103" s="93">
        <v>0</v>
      </c>
      <c r="AV103" s="93">
        <v>0</v>
      </c>
      <c r="AW103" s="93">
        <v>0</v>
      </c>
      <c r="AX103" s="93">
        <v>0</v>
      </c>
      <c r="AY103" s="94">
        <f t="shared" si="81"/>
        <v>1564082971</v>
      </c>
      <c r="AZ103" s="95">
        <f t="shared" si="82"/>
        <v>1</v>
      </c>
      <c r="BA103" s="94">
        <f aca="true" t="shared" si="131" ref="BA103:BA120">AJ103-AY103</f>
        <v>0</v>
      </c>
      <c r="BB103" s="93">
        <f>+AM103-546028747+832898+86173+100000+2223+1837937+234959</f>
        <v>1021148414</v>
      </c>
      <c r="BC103" s="93">
        <v>0</v>
      </c>
      <c r="BD103" s="93">
        <v>0</v>
      </c>
      <c r="BE103" s="93">
        <v>0</v>
      </c>
      <c r="BF103" s="93">
        <v>0</v>
      </c>
      <c r="BG103" s="93">
        <v>0</v>
      </c>
      <c r="BH103" s="93">
        <v>0</v>
      </c>
      <c r="BI103" s="93">
        <v>0</v>
      </c>
      <c r="BJ103" s="93">
        <v>0</v>
      </c>
      <c r="BK103" s="93">
        <v>0</v>
      </c>
      <c r="BL103" s="93">
        <v>0</v>
      </c>
      <c r="BM103" s="93">
        <v>0</v>
      </c>
      <c r="BN103" s="94">
        <f t="shared" si="101"/>
        <v>1021148414</v>
      </c>
      <c r="BO103" s="95">
        <f t="shared" si="89"/>
        <v>0.6528735578184363</v>
      </c>
      <c r="BP103" s="96">
        <f aca="true" t="shared" si="132" ref="BP103:BP120">AY103-BN103</f>
        <v>542934557</v>
      </c>
      <c r="BR103" s="336">
        <f>VLOOKUP(M103,'[2]EJEGAST ENERO'!$D$2:$N$136,11,0)</f>
        <v>27941736000</v>
      </c>
      <c r="BS103" s="363">
        <f aca="true" t="shared" si="133" ref="BS103:BS109">+W103-BR103</f>
        <v>0</v>
      </c>
      <c r="BT103" s="336"/>
      <c r="BU103" s="336">
        <v>15343932</v>
      </c>
    </row>
    <row r="104" spans="1:73" ht="12.75">
      <c r="A104" s="89" t="s">
        <v>64</v>
      </c>
      <c r="B104" s="105" t="s">
        <v>144</v>
      </c>
      <c r="C104" s="90" t="s">
        <v>69</v>
      </c>
      <c r="D104" s="90" t="s">
        <v>72</v>
      </c>
      <c r="E104" s="90" t="s">
        <v>72</v>
      </c>
      <c r="F104" s="97" t="s">
        <v>75</v>
      </c>
      <c r="G104" s="90" t="s">
        <v>67</v>
      </c>
      <c r="H104" s="90" t="s">
        <v>66</v>
      </c>
      <c r="I104" s="90"/>
      <c r="J104" s="90"/>
      <c r="K104" s="91">
        <v>115</v>
      </c>
      <c r="L104" s="91"/>
      <c r="M104" s="343">
        <v>202</v>
      </c>
      <c r="N104" s="98" t="s">
        <v>76</v>
      </c>
      <c r="O104" s="93">
        <v>372000000</v>
      </c>
      <c r="P104" s="93">
        <v>0</v>
      </c>
      <c r="Q104" s="93">
        <v>0</v>
      </c>
      <c r="R104" s="93">
        <v>0</v>
      </c>
      <c r="S104" s="93">
        <v>0</v>
      </c>
      <c r="T104" s="94">
        <f t="shared" si="90"/>
        <v>0</v>
      </c>
      <c r="U104" s="94">
        <f t="shared" si="84"/>
        <v>372000000</v>
      </c>
      <c r="V104" s="93"/>
      <c r="W104" s="94">
        <f t="shared" si="129"/>
        <v>372000000</v>
      </c>
      <c r="X104" s="93">
        <v>14008210</v>
      </c>
      <c r="Y104" s="93">
        <v>0</v>
      </c>
      <c r="Z104" s="93">
        <v>0</v>
      </c>
      <c r="AA104" s="93">
        <v>0</v>
      </c>
      <c r="AB104" s="93">
        <v>0</v>
      </c>
      <c r="AC104" s="93">
        <v>0</v>
      </c>
      <c r="AD104" s="93">
        <v>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4">
        <f t="shared" si="100"/>
        <v>14008210</v>
      </c>
      <c r="AK104" s="95">
        <f t="shared" si="86"/>
        <v>0.037656478494623655</v>
      </c>
      <c r="AL104" s="94">
        <f t="shared" si="130"/>
        <v>357991790</v>
      </c>
      <c r="AM104" s="93">
        <v>14008210</v>
      </c>
      <c r="AN104" s="93">
        <v>0</v>
      </c>
      <c r="AO104" s="93">
        <v>0</v>
      </c>
      <c r="AP104" s="93">
        <v>0</v>
      </c>
      <c r="AQ104" s="93">
        <v>0</v>
      </c>
      <c r="AR104" s="93">
        <v>0</v>
      </c>
      <c r="AS104" s="93">
        <v>0</v>
      </c>
      <c r="AT104" s="93">
        <v>0</v>
      </c>
      <c r="AU104" s="93">
        <v>0</v>
      </c>
      <c r="AV104" s="93">
        <v>0</v>
      </c>
      <c r="AW104" s="93">
        <v>0</v>
      </c>
      <c r="AX104" s="93">
        <v>0</v>
      </c>
      <c r="AY104" s="94">
        <f t="shared" si="81"/>
        <v>14008210</v>
      </c>
      <c r="AZ104" s="95">
        <f t="shared" si="82"/>
        <v>1</v>
      </c>
      <c r="BA104" s="94">
        <f t="shared" si="131"/>
        <v>0</v>
      </c>
      <c r="BB104" s="93">
        <f aca="true" t="shared" si="134" ref="BB104:BB120">+AM104</f>
        <v>14008210</v>
      </c>
      <c r="BC104" s="93">
        <v>0</v>
      </c>
      <c r="BD104" s="93">
        <v>0</v>
      </c>
      <c r="BE104" s="93">
        <v>0</v>
      </c>
      <c r="BF104" s="93">
        <v>0</v>
      </c>
      <c r="BG104" s="93">
        <v>0</v>
      </c>
      <c r="BH104" s="93">
        <v>0</v>
      </c>
      <c r="BI104" s="93">
        <v>0</v>
      </c>
      <c r="BJ104" s="93">
        <v>0</v>
      </c>
      <c r="BK104" s="93">
        <v>0</v>
      </c>
      <c r="BL104" s="93">
        <v>0</v>
      </c>
      <c r="BM104" s="93">
        <v>0</v>
      </c>
      <c r="BN104" s="94">
        <f t="shared" si="101"/>
        <v>14008210</v>
      </c>
      <c r="BO104" s="95">
        <f t="shared" si="89"/>
        <v>1</v>
      </c>
      <c r="BP104" s="96">
        <f t="shared" si="132"/>
        <v>0</v>
      </c>
      <c r="BR104" s="336">
        <f>VLOOKUP(M104,'[2]EJEGAST ENERO'!$D$2:$N$136,11,0)</f>
        <v>372000000</v>
      </c>
      <c r="BS104" s="363">
        <f t="shared" si="133"/>
        <v>0</v>
      </c>
      <c r="BT104" s="336"/>
      <c r="BU104" s="336">
        <v>530684815</v>
      </c>
    </row>
    <row r="105" spans="1:73" ht="12.75">
      <c r="A105" s="89" t="s">
        <v>64</v>
      </c>
      <c r="B105" s="105" t="s">
        <v>144</v>
      </c>
      <c r="C105" s="90" t="s">
        <v>69</v>
      </c>
      <c r="D105" s="90" t="s">
        <v>72</v>
      </c>
      <c r="E105" s="90" t="s">
        <v>72</v>
      </c>
      <c r="F105" s="97" t="s">
        <v>77</v>
      </c>
      <c r="G105" s="90" t="s">
        <v>67</v>
      </c>
      <c r="H105" s="90" t="s">
        <v>66</v>
      </c>
      <c r="I105" s="90"/>
      <c r="J105" s="90"/>
      <c r="K105" s="91">
        <v>116</v>
      </c>
      <c r="L105" s="91"/>
      <c r="M105" s="343">
        <v>203</v>
      </c>
      <c r="N105" s="92" t="s">
        <v>185</v>
      </c>
      <c r="O105" s="93">
        <v>3318000000</v>
      </c>
      <c r="P105" s="93">
        <v>0</v>
      </c>
      <c r="Q105" s="93">
        <v>0</v>
      </c>
      <c r="R105" s="93">
        <v>0</v>
      </c>
      <c r="S105" s="93">
        <v>0</v>
      </c>
      <c r="T105" s="94">
        <f t="shared" si="90"/>
        <v>0</v>
      </c>
      <c r="U105" s="94">
        <f t="shared" si="84"/>
        <v>3318000000</v>
      </c>
      <c r="V105" s="93"/>
      <c r="W105" s="94">
        <f t="shared" si="129"/>
        <v>3318000000</v>
      </c>
      <c r="X105" s="93">
        <v>190253858</v>
      </c>
      <c r="Y105" s="93">
        <v>0</v>
      </c>
      <c r="Z105" s="93">
        <v>0</v>
      </c>
      <c r="AA105" s="93">
        <v>0</v>
      </c>
      <c r="AB105" s="93">
        <v>0</v>
      </c>
      <c r="AC105" s="93">
        <v>0</v>
      </c>
      <c r="AD105" s="93">
        <v>0</v>
      </c>
      <c r="AE105" s="93">
        <v>0</v>
      </c>
      <c r="AF105" s="93">
        <v>0</v>
      </c>
      <c r="AG105" s="93">
        <v>0</v>
      </c>
      <c r="AH105" s="93">
        <v>0</v>
      </c>
      <c r="AI105" s="93">
        <v>0</v>
      </c>
      <c r="AJ105" s="94">
        <f t="shared" si="100"/>
        <v>190253858</v>
      </c>
      <c r="AK105" s="95">
        <f t="shared" si="86"/>
        <v>0.05733992103676914</v>
      </c>
      <c r="AL105" s="94">
        <f t="shared" si="130"/>
        <v>3127746142</v>
      </c>
      <c r="AM105" s="93">
        <v>190253858</v>
      </c>
      <c r="AN105" s="93">
        <v>0</v>
      </c>
      <c r="AO105" s="93">
        <v>0</v>
      </c>
      <c r="AP105" s="93">
        <v>0</v>
      </c>
      <c r="AQ105" s="93">
        <v>0</v>
      </c>
      <c r="AR105" s="93">
        <v>0</v>
      </c>
      <c r="AS105" s="93">
        <v>0</v>
      </c>
      <c r="AT105" s="93">
        <v>0</v>
      </c>
      <c r="AU105" s="93">
        <v>0</v>
      </c>
      <c r="AV105" s="93">
        <v>0</v>
      </c>
      <c r="AW105" s="93">
        <v>0</v>
      </c>
      <c r="AX105" s="93">
        <v>0</v>
      </c>
      <c r="AY105" s="94">
        <f t="shared" si="81"/>
        <v>190253858</v>
      </c>
      <c r="AZ105" s="95">
        <f t="shared" si="82"/>
        <v>1</v>
      </c>
      <c r="BA105" s="94">
        <f t="shared" si="131"/>
        <v>0</v>
      </c>
      <c r="BB105" s="93">
        <f t="shared" si="134"/>
        <v>190253858</v>
      </c>
      <c r="BC105" s="93">
        <v>0</v>
      </c>
      <c r="BD105" s="93">
        <v>0</v>
      </c>
      <c r="BE105" s="93">
        <v>0</v>
      </c>
      <c r="BF105" s="93">
        <v>0</v>
      </c>
      <c r="BG105" s="93">
        <v>0</v>
      </c>
      <c r="BH105" s="93">
        <v>0</v>
      </c>
      <c r="BI105" s="93">
        <v>0</v>
      </c>
      <c r="BJ105" s="93">
        <v>0</v>
      </c>
      <c r="BK105" s="93">
        <v>0</v>
      </c>
      <c r="BL105" s="93">
        <v>0</v>
      </c>
      <c r="BM105" s="93">
        <v>0</v>
      </c>
      <c r="BN105" s="94">
        <f t="shared" si="101"/>
        <v>190253858</v>
      </c>
      <c r="BO105" s="95">
        <f t="shared" si="89"/>
        <v>1</v>
      </c>
      <c r="BP105" s="96">
        <f t="shared" si="132"/>
        <v>0</v>
      </c>
      <c r="BR105" s="336">
        <f>VLOOKUP(M105,'[2]EJEGAST ENERO'!$D$2:$N$136,11,0)</f>
        <v>3318000000</v>
      </c>
      <c r="BS105" s="363">
        <f t="shared" si="133"/>
        <v>0</v>
      </c>
      <c r="BT105" s="336"/>
      <c r="BU105" s="336">
        <f>+BU104+BU103</f>
        <v>546028747</v>
      </c>
    </row>
    <row r="106" spans="1:73" ht="12.75">
      <c r="A106" s="89" t="s">
        <v>64</v>
      </c>
      <c r="B106" s="105" t="s">
        <v>144</v>
      </c>
      <c r="C106" s="90" t="s">
        <v>69</v>
      </c>
      <c r="D106" s="90" t="s">
        <v>72</v>
      </c>
      <c r="E106" s="90" t="s">
        <v>72</v>
      </c>
      <c r="F106" s="97" t="s">
        <v>79</v>
      </c>
      <c r="G106" s="90" t="s">
        <v>67</v>
      </c>
      <c r="H106" s="90" t="s">
        <v>66</v>
      </c>
      <c r="I106" s="90"/>
      <c r="J106" s="90"/>
      <c r="K106" s="91">
        <v>117</v>
      </c>
      <c r="L106" s="91"/>
      <c r="M106" s="343">
        <v>204</v>
      </c>
      <c r="N106" s="92" t="s">
        <v>80</v>
      </c>
      <c r="O106" s="93">
        <v>151000000</v>
      </c>
      <c r="P106" s="93">
        <v>0</v>
      </c>
      <c r="Q106" s="93">
        <v>0</v>
      </c>
      <c r="R106" s="93">
        <v>0</v>
      </c>
      <c r="S106" s="93">
        <v>0</v>
      </c>
      <c r="T106" s="94">
        <f t="shared" si="90"/>
        <v>0</v>
      </c>
      <c r="U106" s="94">
        <f t="shared" si="84"/>
        <v>151000000</v>
      </c>
      <c r="V106" s="93"/>
      <c r="W106" s="94">
        <f t="shared" si="129"/>
        <v>151000000</v>
      </c>
      <c r="X106" s="93">
        <v>6896250</v>
      </c>
      <c r="Y106" s="93">
        <v>0</v>
      </c>
      <c r="Z106" s="93">
        <v>0</v>
      </c>
      <c r="AA106" s="93">
        <v>0</v>
      </c>
      <c r="AB106" s="93">
        <v>0</v>
      </c>
      <c r="AC106" s="93">
        <v>0</v>
      </c>
      <c r="AD106" s="93">
        <v>0</v>
      </c>
      <c r="AE106" s="93">
        <v>0</v>
      </c>
      <c r="AF106" s="93">
        <v>0</v>
      </c>
      <c r="AG106" s="93">
        <v>0</v>
      </c>
      <c r="AH106" s="93">
        <v>0</v>
      </c>
      <c r="AI106" s="93">
        <v>0</v>
      </c>
      <c r="AJ106" s="94">
        <f t="shared" si="100"/>
        <v>6896250</v>
      </c>
      <c r="AK106" s="95">
        <f t="shared" si="86"/>
        <v>0.0456705298013245</v>
      </c>
      <c r="AL106" s="94">
        <f t="shared" si="130"/>
        <v>144103750</v>
      </c>
      <c r="AM106" s="93">
        <v>6896250</v>
      </c>
      <c r="AN106" s="93">
        <v>0</v>
      </c>
      <c r="AO106" s="93">
        <v>0</v>
      </c>
      <c r="AP106" s="93">
        <v>0</v>
      </c>
      <c r="AQ106" s="93">
        <v>0</v>
      </c>
      <c r="AR106" s="93">
        <v>0</v>
      </c>
      <c r="AS106" s="93">
        <v>0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4">
        <f t="shared" si="81"/>
        <v>6896250</v>
      </c>
      <c r="AZ106" s="95">
        <f t="shared" si="82"/>
        <v>1</v>
      </c>
      <c r="BA106" s="94">
        <f t="shared" si="131"/>
        <v>0</v>
      </c>
      <c r="BB106" s="93">
        <f t="shared" si="134"/>
        <v>6896250</v>
      </c>
      <c r="BC106" s="93">
        <v>0</v>
      </c>
      <c r="BD106" s="93">
        <v>0</v>
      </c>
      <c r="BE106" s="93">
        <v>0</v>
      </c>
      <c r="BF106" s="93">
        <v>0</v>
      </c>
      <c r="BG106" s="93">
        <v>0</v>
      </c>
      <c r="BH106" s="93">
        <v>0</v>
      </c>
      <c r="BI106" s="93">
        <v>0</v>
      </c>
      <c r="BJ106" s="93">
        <v>0</v>
      </c>
      <c r="BK106" s="93">
        <v>0</v>
      </c>
      <c r="BL106" s="93">
        <v>0</v>
      </c>
      <c r="BM106" s="93">
        <v>0</v>
      </c>
      <c r="BN106" s="94">
        <f t="shared" si="101"/>
        <v>6896250</v>
      </c>
      <c r="BO106" s="95">
        <f t="shared" si="89"/>
        <v>1</v>
      </c>
      <c r="BP106" s="96">
        <f t="shared" si="132"/>
        <v>0</v>
      </c>
      <c r="BR106" s="336">
        <f>VLOOKUP(M106,'[2]EJEGAST ENERO'!$D$2:$N$136,11,0)</f>
        <v>151000000</v>
      </c>
      <c r="BS106" s="363">
        <f t="shared" si="133"/>
        <v>0</v>
      </c>
      <c r="BT106" s="336"/>
      <c r="BU106" s="336"/>
    </row>
    <row r="107" spans="1:73" ht="12.75">
      <c r="A107" s="89" t="s">
        <v>64</v>
      </c>
      <c r="B107" s="105" t="s">
        <v>144</v>
      </c>
      <c r="C107" s="90" t="s">
        <v>69</v>
      </c>
      <c r="D107" s="90" t="s">
        <v>72</v>
      </c>
      <c r="E107" s="90" t="s">
        <v>72</v>
      </c>
      <c r="F107" s="97" t="s">
        <v>81</v>
      </c>
      <c r="G107" s="90" t="s">
        <v>67</v>
      </c>
      <c r="H107" s="90" t="s">
        <v>66</v>
      </c>
      <c r="I107" s="90"/>
      <c r="J107" s="90"/>
      <c r="K107" s="91">
        <v>118</v>
      </c>
      <c r="L107" s="91"/>
      <c r="M107" s="343">
        <v>205</v>
      </c>
      <c r="N107" s="92" t="s">
        <v>186</v>
      </c>
      <c r="O107" s="93">
        <v>196000000</v>
      </c>
      <c r="P107" s="93">
        <v>0</v>
      </c>
      <c r="Q107" s="93">
        <v>0</v>
      </c>
      <c r="R107" s="93">
        <v>0</v>
      </c>
      <c r="S107" s="93">
        <v>0</v>
      </c>
      <c r="T107" s="94">
        <f t="shared" si="90"/>
        <v>0</v>
      </c>
      <c r="U107" s="94">
        <f t="shared" si="84"/>
        <v>196000000</v>
      </c>
      <c r="V107" s="93"/>
      <c r="W107" s="94">
        <f t="shared" si="129"/>
        <v>196000000</v>
      </c>
      <c r="X107" s="93">
        <v>7985793</v>
      </c>
      <c r="Y107" s="93">
        <v>0</v>
      </c>
      <c r="Z107" s="93">
        <v>0</v>
      </c>
      <c r="AA107" s="93">
        <v>0</v>
      </c>
      <c r="AB107" s="93">
        <v>0</v>
      </c>
      <c r="AC107" s="93">
        <v>0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4">
        <f t="shared" si="100"/>
        <v>7985793</v>
      </c>
      <c r="AK107" s="95">
        <f t="shared" si="86"/>
        <v>0.04074384183673469</v>
      </c>
      <c r="AL107" s="94">
        <f t="shared" si="130"/>
        <v>188014207</v>
      </c>
      <c r="AM107" s="93">
        <v>7985793</v>
      </c>
      <c r="AN107" s="93">
        <v>0</v>
      </c>
      <c r="AO107" s="93">
        <v>0</v>
      </c>
      <c r="AP107" s="93">
        <v>0</v>
      </c>
      <c r="AQ107" s="93">
        <v>0</v>
      </c>
      <c r="AR107" s="93">
        <v>0</v>
      </c>
      <c r="AS107" s="93">
        <v>0</v>
      </c>
      <c r="AT107" s="93">
        <v>0</v>
      </c>
      <c r="AU107" s="93">
        <v>0</v>
      </c>
      <c r="AV107" s="93">
        <v>0</v>
      </c>
      <c r="AW107" s="93">
        <v>0</v>
      </c>
      <c r="AX107" s="93">
        <v>0</v>
      </c>
      <c r="AY107" s="94">
        <f t="shared" si="81"/>
        <v>7985793</v>
      </c>
      <c r="AZ107" s="95">
        <f t="shared" si="82"/>
        <v>1</v>
      </c>
      <c r="BA107" s="94">
        <f t="shared" si="131"/>
        <v>0</v>
      </c>
      <c r="BB107" s="93">
        <f t="shared" si="134"/>
        <v>7985793</v>
      </c>
      <c r="BC107" s="93">
        <v>0</v>
      </c>
      <c r="BD107" s="93">
        <v>0</v>
      </c>
      <c r="BE107" s="93">
        <v>0</v>
      </c>
      <c r="BF107" s="93">
        <v>0</v>
      </c>
      <c r="BG107" s="93">
        <v>0</v>
      </c>
      <c r="BH107" s="93">
        <v>0</v>
      </c>
      <c r="BI107" s="93">
        <v>0</v>
      </c>
      <c r="BJ107" s="93">
        <v>0</v>
      </c>
      <c r="BK107" s="93">
        <v>0</v>
      </c>
      <c r="BL107" s="93">
        <v>0</v>
      </c>
      <c r="BM107" s="93">
        <v>0</v>
      </c>
      <c r="BN107" s="94">
        <f t="shared" si="101"/>
        <v>7985793</v>
      </c>
      <c r="BO107" s="95">
        <f t="shared" si="89"/>
        <v>1</v>
      </c>
      <c r="BP107" s="96">
        <f t="shared" si="132"/>
        <v>0</v>
      </c>
      <c r="BR107" s="336">
        <f>VLOOKUP(M107,'[2]EJEGAST ENERO'!$D$2:$N$136,11,0)</f>
        <v>196000000</v>
      </c>
      <c r="BS107" s="363">
        <f t="shared" si="133"/>
        <v>0</v>
      </c>
      <c r="BT107" s="336"/>
      <c r="BU107" s="336"/>
    </row>
    <row r="108" spans="1:73" ht="12.75">
      <c r="A108" s="99">
        <v>3</v>
      </c>
      <c r="B108" s="105" t="s">
        <v>144</v>
      </c>
      <c r="C108" s="90" t="s">
        <v>69</v>
      </c>
      <c r="D108" s="90" t="s">
        <v>72</v>
      </c>
      <c r="E108" s="90" t="s">
        <v>72</v>
      </c>
      <c r="F108" s="97" t="s">
        <v>83</v>
      </c>
      <c r="G108" s="90" t="s">
        <v>67</v>
      </c>
      <c r="H108" s="90" t="s">
        <v>66</v>
      </c>
      <c r="I108" s="90"/>
      <c r="J108" s="90"/>
      <c r="K108" s="91">
        <v>119</v>
      </c>
      <c r="L108" s="91"/>
      <c r="M108" s="343">
        <v>206</v>
      </c>
      <c r="N108" s="98" t="s">
        <v>84</v>
      </c>
      <c r="O108" s="93">
        <v>876000000</v>
      </c>
      <c r="P108" s="93">
        <v>0</v>
      </c>
      <c r="Q108" s="93">
        <v>0</v>
      </c>
      <c r="R108" s="93">
        <v>0</v>
      </c>
      <c r="S108" s="93">
        <v>0</v>
      </c>
      <c r="T108" s="94">
        <f t="shared" si="90"/>
        <v>0</v>
      </c>
      <c r="U108" s="94">
        <f t="shared" si="84"/>
        <v>876000000</v>
      </c>
      <c r="V108" s="93"/>
      <c r="W108" s="94">
        <f t="shared" si="129"/>
        <v>876000000</v>
      </c>
      <c r="X108" s="93">
        <v>54477435</v>
      </c>
      <c r="Y108" s="93">
        <v>0</v>
      </c>
      <c r="Z108" s="93">
        <v>0</v>
      </c>
      <c r="AA108" s="93">
        <v>0</v>
      </c>
      <c r="AB108" s="93">
        <v>0</v>
      </c>
      <c r="AC108" s="93">
        <v>0</v>
      </c>
      <c r="AD108" s="93">
        <v>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4">
        <f t="shared" si="100"/>
        <v>54477435</v>
      </c>
      <c r="AK108" s="95">
        <f t="shared" si="86"/>
        <v>0.062188852739726026</v>
      </c>
      <c r="AL108" s="94">
        <f t="shared" si="130"/>
        <v>821522565</v>
      </c>
      <c r="AM108" s="93">
        <v>54477435</v>
      </c>
      <c r="AN108" s="93">
        <v>0</v>
      </c>
      <c r="AO108" s="93">
        <v>0</v>
      </c>
      <c r="AP108" s="93">
        <v>0</v>
      </c>
      <c r="AQ108" s="93">
        <v>0</v>
      </c>
      <c r="AR108" s="93">
        <v>0</v>
      </c>
      <c r="AS108" s="93">
        <v>0</v>
      </c>
      <c r="AT108" s="93">
        <v>0</v>
      </c>
      <c r="AU108" s="93">
        <v>0</v>
      </c>
      <c r="AV108" s="93">
        <v>0</v>
      </c>
      <c r="AW108" s="93">
        <v>0</v>
      </c>
      <c r="AX108" s="93">
        <v>0</v>
      </c>
      <c r="AY108" s="94">
        <f t="shared" si="81"/>
        <v>54477435</v>
      </c>
      <c r="AZ108" s="95">
        <f t="shared" si="82"/>
        <v>1</v>
      </c>
      <c r="BA108" s="94">
        <f t="shared" si="131"/>
        <v>0</v>
      </c>
      <c r="BB108" s="93">
        <f t="shared" si="134"/>
        <v>54477435</v>
      </c>
      <c r="BC108" s="93">
        <v>0</v>
      </c>
      <c r="BD108" s="93">
        <v>0</v>
      </c>
      <c r="BE108" s="93">
        <v>0</v>
      </c>
      <c r="BF108" s="93">
        <v>0</v>
      </c>
      <c r="BG108" s="93">
        <v>0</v>
      </c>
      <c r="BH108" s="93">
        <v>0</v>
      </c>
      <c r="BI108" s="93">
        <v>0</v>
      </c>
      <c r="BJ108" s="93">
        <v>0</v>
      </c>
      <c r="BK108" s="93">
        <v>0</v>
      </c>
      <c r="BL108" s="93">
        <v>0</v>
      </c>
      <c r="BM108" s="93">
        <v>0</v>
      </c>
      <c r="BN108" s="94">
        <f t="shared" si="101"/>
        <v>54477435</v>
      </c>
      <c r="BO108" s="95">
        <f t="shared" si="89"/>
        <v>1</v>
      </c>
      <c r="BP108" s="96">
        <f t="shared" si="132"/>
        <v>0</v>
      </c>
      <c r="BR108" s="336">
        <f>VLOOKUP(M108,'[2]EJEGAST ENERO'!$D$2:$N$136,11,0)</f>
        <v>876000000</v>
      </c>
      <c r="BS108" s="363">
        <f t="shared" si="133"/>
        <v>0</v>
      </c>
      <c r="BT108" s="336"/>
      <c r="BU108" s="336"/>
    </row>
    <row r="109" spans="1:73" ht="12.75">
      <c r="A109" s="89" t="s">
        <v>64</v>
      </c>
      <c r="B109" s="105" t="s">
        <v>144</v>
      </c>
      <c r="C109" s="90" t="s">
        <v>69</v>
      </c>
      <c r="D109" s="90" t="s">
        <v>72</v>
      </c>
      <c r="E109" s="90" t="s">
        <v>72</v>
      </c>
      <c r="F109" s="97" t="s">
        <v>85</v>
      </c>
      <c r="G109" s="90" t="s">
        <v>67</v>
      </c>
      <c r="H109" s="90" t="s">
        <v>66</v>
      </c>
      <c r="I109" s="90"/>
      <c r="J109" s="90"/>
      <c r="K109" s="91">
        <v>120</v>
      </c>
      <c r="L109" s="91"/>
      <c r="M109" s="343">
        <v>207</v>
      </c>
      <c r="N109" s="98" t="s">
        <v>86</v>
      </c>
      <c r="O109" s="93">
        <v>3897000000</v>
      </c>
      <c r="P109" s="93">
        <v>0</v>
      </c>
      <c r="Q109" s="93">
        <v>0</v>
      </c>
      <c r="R109" s="93">
        <v>0</v>
      </c>
      <c r="S109" s="93">
        <v>0</v>
      </c>
      <c r="T109" s="94">
        <f t="shared" si="90"/>
        <v>0</v>
      </c>
      <c r="U109" s="94">
        <f t="shared" si="84"/>
        <v>3897000000</v>
      </c>
      <c r="V109" s="93"/>
      <c r="W109" s="94">
        <f t="shared" si="129"/>
        <v>3897000000</v>
      </c>
      <c r="X109" s="93">
        <v>0</v>
      </c>
      <c r="Y109" s="93">
        <v>0</v>
      </c>
      <c r="Z109" s="93">
        <v>0</v>
      </c>
      <c r="AA109" s="93">
        <v>0</v>
      </c>
      <c r="AB109" s="93">
        <v>0</v>
      </c>
      <c r="AC109" s="93">
        <v>0</v>
      </c>
      <c r="AD109" s="93">
        <v>0</v>
      </c>
      <c r="AE109" s="93">
        <v>0</v>
      </c>
      <c r="AF109" s="93">
        <v>0</v>
      </c>
      <c r="AG109" s="93">
        <v>0</v>
      </c>
      <c r="AH109" s="93">
        <v>0</v>
      </c>
      <c r="AI109" s="93">
        <v>0</v>
      </c>
      <c r="AJ109" s="94">
        <f t="shared" si="100"/>
        <v>0</v>
      </c>
      <c r="AK109" s="95">
        <f t="shared" si="86"/>
        <v>0</v>
      </c>
      <c r="AL109" s="94">
        <f t="shared" si="130"/>
        <v>3897000000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4">
        <f t="shared" si="81"/>
        <v>0</v>
      </c>
      <c r="AZ109" s="95">
        <f t="shared" si="82"/>
        <v>0</v>
      </c>
      <c r="BA109" s="94">
        <f t="shared" si="131"/>
        <v>0</v>
      </c>
      <c r="BB109" s="93">
        <f t="shared" si="134"/>
        <v>0</v>
      </c>
      <c r="BC109" s="93">
        <v>0</v>
      </c>
      <c r="BD109" s="93">
        <v>0</v>
      </c>
      <c r="BE109" s="93">
        <v>0</v>
      </c>
      <c r="BF109" s="93">
        <v>0</v>
      </c>
      <c r="BG109" s="93">
        <v>0</v>
      </c>
      <c r="BH109" s="93">
        <v>0</v>
      </c>
      <c r="BI109" s="93">
        <v>0</v>
      </c>
      <c r="BJ109" s="93">
        <v>0</v>
      </c>
      <c r="BK109" s="93">
        <v>0</v>
      </c>
      <c r="BL109" s="93">
        <v>0</v>
      </c>
      <c r="BM109" s="93">
        <v>0</v>
      </c>
      <c r="BN109" s="94">
        <f t="shared" si="101"/>
        <v>0</v>
      </c>
      <c r="BO109" s="95">
        <f t="shared" si="89"/>
        <v>0</v>
      </c>
      <c r="BP109" s="96">
        <f t="shared" si="132"/>
        <v>0</v>
      </c>
      <c r="BR109" s="336">
        <f>VLOOKUP(M109,'[2]EJEGAST ENERO'!$D$2:$N$136,11,0)</f>
        <v>3897000000</v>
      </c>
      <c r="BS109" s="363">
        <f t="shared" si="133"/>
        <v>0</v>
      </c>
      <c r="BT109" s="336"/>
      <c r="BU109" s="336"/>
    </row>
    <row r="110" spans="1:73" ht="12.75">
      <c r="A110" s="89" t="s">
        <v>64</v>
      </c>
      <c r="B110" s="105" t="s">
        <v>144</v>
      </c>
      <c r="C110" s="90" t="s">
        <v>69</v>
      </c>
      <c r="D110" s="90" t="s">
        <v>72</v>
      </c>
      <c r="E110" s="90" t="s">
        <v>72</v>
      </c>
      <c r="F110" s="97" t="s">
        <v>87</v>
      </c>
      <c r="G110" s="90" t="s">
        <v>67</v>
      </c>
      <c r="H110" s="90" t="s">
        <v>66</v>
      </c>
      <c r="I110" s="90"/>
      <c r="J110" s="90"/>
      <c r="K110" s="91">
        <v>121</v>
      </c>
      <c r="L110" s="91"/>
      <c r="N110" s="98" t="s">
        <v>88</v>
      </c>
      <c r="O110" s="93">
        <v>0</v>
      </c>
      <c r="P110" s="93">
        <v>0</v>
      </c>
      <c r="Q110" s="93">
        <v>0</v>
      </c>
      <c r="R110" s="93"/>
      <c r="S110" s="93"/>
      <c r="T110" s="94">
        <f t="shared" si="90"/>
        <v>0</v>
      </c>
      <c r="U110" s="94">
        <f t="shared" si="84"/>
        <v>0</v>
      </c>
      <c r="V110" s="93"/>
      <c r="W110" s="94">
        <f t="shared" si="129"/>
        <v>0</v>
      </c>
      <c r="X110" s="93">
        <v>0</v>
      </c>
      <c r="Y110" s="93">
        <v>0</v>
      </c>
      <c r="Z110" s="93">
        <v>0</v>
      </c>
      <c r="AA110" s="93">
        <v>0</v>
      </c>
      <c r="AB110" s="93">
        <v>0</v>
      </c>
      <c r="AC110" s="93">
        <v>0</v>
      </c>
      <c r="AD110" s="93">
        <v>0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4">
        <f t="shared" si="100"/>
        <v>0</v>
      </c>
      <c r="AK110" s="95">
        <f t="shared" si="86"/>
        <v>0</v>
      </c>
      <c r="AL110" s="94">
        <f t="shared" si="130"/>
        <v>0</v>
      </c>
      <c r="AM110" s="93">
        <v>0</v>
      </c>
      <c r="AN110" s="93"/>
      <c r="AO110" s="93"/>
      <c r="AP110" s="93">
        <v>0</v>
      </c>
      <c r="AQ110" s="93">
        <v>0</v>
      </c>
      <c r="AR110" s="93">
        <v>0</v>
      </c>
      <c r="AS110" s="93">
        <v>0</v>
      </c>
      <c r="AT110" s="93">
        <v>0</v>
      </c>
      <c r="AU110" s="93">
        <v>0</v>
      </c>
      <c r="AV110" s="93">
        <v>0</v>
      </c>
      <c r="AW110" s="93">
        <v>0</v>
      </c>
      <c r="AX110" s="93"/>
      <c r="AY110" s="94">
        <f t="shared" si="81"/>
        <v>0</v>
      </c>
      <c r="AZ110" s="95">
        <f t="shared" si="82"/>
        <v>0</v>
      </c>
      <c r="BA110" s="94">
        <f t="shared" si="131"/>
        <v>0</v>
      </c>
      <c r="BB110" s="93">
        <f t="shared" si="134"/>
        <v>0</v>
      </c>
      <c r="BC110" s="93"/>
      <c r="BD110" s="93"/>
      <c r="BE110" s="93">
        <v>0</v>
      </c>
      <c r="BF110" s="93">
        <v>0</v>
      </c>
      <c r="BG110" s="93">
        <v>0</v>
      </c>
      <c r="BH110" s="93">
        <v>0</v>
      </c>
      <c r="BI110" s="93">
        <f>+AT110</f>
        <v>0</v>
      </c>
      <c r="BJ110" s="93">
        <v>0</v>
      </c>
      <c r="BK110" s="93">
        <v>0</v>
      </c>
      <c r="BL110" s="93">
        <v>0</v>
      </c>
      <c r="BM110" s="93">
        <v>0</v>
      </c>
      <c r="BN110" s="94">
        <f t="shared" si="101"/>
        <v>0</v>
      </c>
      <c r="BO110" s="95">
        <f t="shared" si="89"/>
        <v>0</v>
      </c>
      <c r="BP110" s="96">
        <f t="shared" si="132"/>
        <v>0</v>
      </c>
      <c r="BR110" s="336"/>
      <c r="BS110" s="363"/>
      <c r="BT110" s="336"/>
      <c r="BU110" s="336"/>
    </row>
    <row r="111" spans="1:73" ht="12.75">
      <c r="A111" s="89" t="s">
        <v>64</v>
      </c>
      <c r="B111" s="105" t="s">
        <v>144</v>
      </c>
      <c r="C111" s="90" t="s">
        <v>69</v>
      </c>
      <c r="D111" s="90" t="s">
        <v>72</v>
      </c>
      <c r="E111" s="90" t="s">
        <v>72</v>
      </c>
      <c r="F111" s="97" t="s">
        <v>89</v>
      </c>
      <c r="G111" s="90" t="s">
        <v>67</v>
      </c>
      <c r="H111" s="90" t="s">
        <v>66</v>
      </c>
      <c r="I111" s="90"/>
      <c r="J111" s="90"/>
      <c r="K111" s="91">
        <v>122</v>
      </c>
      <c r="L111" s="91"/>
      <c r="M111" s="343">
        <v>209</v>
      </c>
      <c r="N111" s="92" t="s">
        <v>90</v>
      </c>
      <c r="O111" s="93">
        <v>3733000000</v>
      </c>
      <c r="P111" s="93">
        <v>0</v>
      </c>
      <c r="Q111" s="93">
        <v>0</v>
      </c>
      <c r="R111" s="93">
        <v>0</v>
      </c>
      <c r="S111" s="93">
        <v>0</v>
      </c>
      <c r="T111" s="94">
        <f t="shared" si="90"/>
        <v>0</v>
      </c>
      <c r="U111" s="94">
        <f t="shared" si="84"/>
        <v>3733000000</v>
      </c>
      <c r="V111" s="93"/>
      <c r="W111" s="94">
        <f t="shared" si="129"/>
        <v>3733000000</v>
      </c>
      <c r="X111" s="93">
        <v>5541269</v>
      </c>
      <c r="Y111" s="93">
        <v>0</v>
      </c>
      <c r="Z111" s="93">
        <v>0</v>
      </c>
      <c r="AA111" s="93">
        <v>0</v>
      </c>
      <c r="AB111" s="93">
        <v>0</v>
      </c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4">
        <f t="shared" si="100"/>
        <v>5541269</v>
      </c>
      <c r="AK111" s="95">
        <f t="shared" si="86"/>
        <v>0.001484401017948031</v>
      </c>
      <c r="AL111" s="94">
        <f t="shared" si="130"/>
        <v>3727458731</v>
      </c>
      <c r="AM111" s="93">
        <v>5541269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0</v>
      </c>
      <c r="AW111" s="93">
        <v>0</v>
      </c>
      <c r="AX111" s="93">
        <v>0</v>
      </c>
      <c r="AY111" s="94">
        <f t="shared" si="81"/>
        <v>5541269</v>
      </c>
      <c r="AZ111" s="95">
        <f t="shared" si="82"/>
        <v>1</v>
      </c>
      <c r="BA111" s="94">
        <f t="shared" si="131"/>
        <v>0</v>
      </c>
      <c r="BB111" s="93">
        <f t="shared" si="134"/>
        <v>5541269</v>
      </c>
      <c r="BC111" s="93">
        <v>0</v>
      </c>
      <c r="BD111" s="93">
        <v>0</v>
      </c>
      <c r="BE111" s="93">
        <v>0</v>
      </c>
      <c r="BF111" s="93">
        <v>0</v>
      </c>
      <c r="BG111" s="93">
        <v>0</v>
      </c>
      <c r="BH111" s="93">
        <v>0</v>
      </c>
      <c r="BI111" s="93">
        <v>0</v>
      </c>
      <c r="BJ111" s="93">
        <v>0</v>
      </c>
      <c r="BK111" s="93">
        <v>0</v>
      </c>
      <c r="BL111" s="93">
        <v>0</v>
      </c>
      <c r="BM111" s="93">
        <v>0</v>
      </c>
      <c r="BN111" s="94">
        <f t="shared" si="101"/>
        <v>5541269</v>
      </c>
      <c r="BO111" s="95">
        <f t="shared" si="89"/>
        <v>1</v>
      </c>
      <c r="BP111" s="96">
        <f t="shared" si="132"/>
        <v>0</v>
      </c>
      <c r="BR111" s="336">
        <f>VLOOKUP(M111,'[2]EJEGAST ENERO'!$D$2:$N$136,11,0)</f>
        <v>3733000000</v>
      </c>
      <c r="BS111" s="363">
        <f>+W111-BR111</f>
        <v>0</v>
      </c>
      <c r="BT111" s="336"/>
      <c r="BU111" s="336"/>
    </row>
    <row r="112" spans="1:73" ht="12.75">
      <c r="A112" s="89" t="s">
        <v>64</v>
      </c>
      <c r="B112" s="105" t="s">
        <v>144</v>
      </c>
      <c r="C112" s="90" t="s">
        <v>69</v>
      </c>
      <c r="D112" s="90" t="s">
        <v>72</v>
      </c>
      <c r="E112" s="90" t="s">
        <v>72</v>
      </c>
      <c r="F112" s="97" t="s">
        <v>91</v>
      </c>
      <c r="G112" s="90" t="s">
        <v>67</v>
      </c>
      <c r="H112" s="90" t="s">
        <v>66</v>
      </c>
      <c r="I112" s="90"/>
      <c r="J112" s="90"/>
      <c r="K112" s="91">
        <v>123</v>
      </c>
      <c r="L112" s="91"/>
      <c r="M112" s="343">
        <v>210</v>
      </c>
      <c r="N112" s="92" t="s">
        <v>92</v>
      </c>
      <c r="O112" s="93">
        <v>1631000000</v>
      </c>
      <c r="P112" s="93">
        <v>0</v>
      </c>
      <c r="Q112" s="93">
        <v>0</v>
      </c>
      <c r="R112" s="93">
        <v>0</v>
      </c>
      <c r="S112" s="93">
        <v>0</v>
      </c>
      <c r="T112" s="94">
        <f t="shared" si="90"/>
        <v>0</v>
      </c>
      <c r="U112" s="94">
        <f t="shared" si="84"/>
        <v>1631000000</v>
      </c>
      <c r="V112" s="93"/>
      <c r="W112" s="94">
        <f t="shared" si="129"/>
        <v>1631000000</v>
      </c>
      <c r="X112" s="93">
        <v>34083831</v>
      </c>
      <c r="Y112" s="93">
        <v>0</v>
      </c>
      <c r="Z112" s="93">
        <v>0</v>
      </c>
      <c r="AA112" s="93">
        <v>0</v>
      </c>
      <c r="AB112" s="93">
        <v>0</v>
      </c>
      <c r="AC112" s="93">
        <v>0</v>
      </c>
      <c r="AD112" s="93">
        <v>0</v>
      </c>
      <c r="AE112" s="93">
        <v>0</v>
      </c>
      <c r="AF112" s="93">
        <v>0</v>
      </c>
      <c r="AG112" s="93">
        <v>0</v>
      </c>
      <c r="AH112" s="93">
        <v>0</v>
      </c>
      <c r="AI112" s="93">
        <v>0</v>
      </c>
      <c r="AJ112" s="94">
        <f t="shared" si="100"/>
        <v>34083831</v>
      </c>
      <c r="AK112" s="95">
        <f t="shared" si="86"/>
        <v>0.02089750521152667</v>
      </c>
      <c r="AL112" s="94">
        <f t="shared" si="130"/>
        <v>1596916169</v>
      </c>
      <c r="AM112" s="93">
        <v>34083831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93">
        <v>0</v>
      </c>
      <c r="AW112" s="93">
        <v>0</v>
      </c>
      <c r="AX112" s="93">
        <v>0</v>
      </c>
      <c r="AY112" s="94">
        <f t="shared" si="81"/>
        <v>34083831</v>
      </c>
      <c r="AZ112" s="95">
        <f t="shared" si="82"/>
        <v>1</v>
      </c>
      <c r="BA112" s="94">
        <f t="shared" si="131"/>
        <v>0</v>
      </c>
      <c r="BB112" s="93">
        <f t="shared" si="134"/>
        <v>34083831</v>
      </c>
      <c r="BC112" s="93">
        <v>0</v>
      </c>
      <c r="BD112" s="93">
        <v>0</v>
      </c>
      <c r="BE112" s="93">
        <v>0</v>
      </c>
      <c r="BF112" s="93">
        <v>0</v>
      </c>
      <c r="BG112" s="93">
        <v>0</v>
      </c>
      <c r="BH112" s="93">
        <v>0</v>
      </c>
      <c r="BI112" s="93">
        <v>0</v>
      </c>
      <c r="BJ112" s="93">
        <v>0</v>
      </c>
      <c r="BK112" s="93">
        <v>0</v>
      </c>
      <c r="BL112" s="93">
        <v>0</v>
      </c>
      <c r="BM112" s="93">
        <v>0</v>
      </c>
      <c r="BN112" s="94">
        <f t="shared" si="101"/>
        <v>34083831</v>
      </c>
      <c r="BO112" s="95">
        <f t="shared" si="89"/>
        <v>1</v>
      </c>
      <c r="BP112" s="96">
        <f t="shared" si="132"/>
        <v>0</v>
      </c>
      <c r="BR112" s="336">
        <f>VLOOKUP(M112,'[2]EJEGAST ENERO'!$D$2:$N$136,11,0)</f>
        <v>1631000000</v>
      </c>
      <c r="BS112" s="363">
        <f>+W112-BR112</f>
        <v>0</v>
      </c>
      <c r="BT112" s="336"/>
      <c r="BU112" s="336"/>
    </row>
    <row r="113" spans="1:73" ht="12.75">
      <c r="A113" s="89" t="s">
        <v>64</v>
      </c>
      <c r="B113" s="105" t="s">
        <v>144</v>
      </c>
      <c r="C113" s="90" t="s">
        <v>69</v>
      </c>
      <c r="D113" s="90" t="s">
        <v>72</v>
      </c>
      <c r="E113" s="90" t="s">
        <v>72</v>
      </c>
      <c r="F113" s="97" t="s">
        <v>93</v>
      </c>
      <c r="G113" s="90" t="s">
        <v>67</v>
      </c>
      <c r="H113" s="90" t="s">
        <v>66</v>
      </c>
      <c r="I113" s="90"/>
      <c r="J113" s="90"/>
      <c r="K113" s="91">
        <v>124</v>
      </c>
      <c r="L113" s="91"/>
      <c r="M113" s="343">
        <v>211</v>
      </c>
      <c r="N113" s="92" t="s">
        <v>94</v>
      </c>
      <c r="O113" s="93">
        <v>5723000000</v>
      </c>
      <c r="P113" s="93">
        <v>0</v>
      </c>
      <c r="Q113" s="93">
        <v>0</v>
      </c>
      <c r="R113" s="93">
        <v>0</v>
      </c>
      <c r="S113" s="93">
        <v>0</v>
      </c>
      <c r="T113" s="94">
        <f t="shared" si="90"/>
        <v>0</v>
      </c>
      <c r="U113" s="94">
        <f t="shared" si="84"/>
        <v>5723000000</v>
      </c>
      <c r="V113" s="93"/>
      <c r="W113" s="94">
        <f t="shared" si="129"/>
        <v>5723000000</v>
      </c>
      <c r="X113" s="93">
        <v>303834613</v>
      </c>
      <c r="Y113" s="93">
        <v>0</v>
      </c>
      <c r="Z113" s="93">
        <v>0</v>
      </c>
      <c r="AA113" s="93">
        <v>0</v>
      </c>
      <c r="AB113" s="93">
        <v>0</v>
      </c>
      <c r="AC113" s="93">
        <v>0</v>
      </c>
      <c r="AD113" s="93">
        <v>0</v>
      </c>
      <c r="AE113" s="93">
        <v>0</v>
      </c>
      <c r="AF113" s="93">
        <v>0</v>
      </c>
      <c r="AG113" s="93">
        <v>0</v>
      </c>
      <c r="AH113" s="93">
        <v>0</v>
      </c>
      <c r="AI113" s="93">
        <v>0</v>
      </c>
      <c r="AJ113" s="94">
        <f t="shared" si="100"/>
        <v>303834613</v>
      </c>
      <c r="AK113" s="95">
        <f t="shared" si="86"/>
        <v>0.05309009488030753</v>
      </c>
      <c r="AL113" s="94">
        <f t="shared" si="130"/>
        <v>5419165387</v>
      </c>
      <c r="AM113" s="93">
        <v>303834613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0</v>
      </c>
      <c r="AT113" s="93">
        <v>0</v>
      </c>
      <c r="AU113" s="93">
        <v>0</v>
      </c>
      <c r="AV113" s="93">
        <v>0</v>
      </c>
      <c r="AW113" s="93">
        <v>0</v>
      </c>
      <c r="AX113" s="93">
        <v>0</v>
      </c>
      <c r="AY113" s="94">
        <f t="shared" si="81"/>
        <v>303834613</v>
      </c>
      <c r="AZ113" s="95">
        <f t="shared" si="82"/>
        <v>1</v>
      </c>
      <c r="BA113" s="94">
        <f t="shared" si="131"/>
        <v>0</v>
      </c>
      <c r="BB113" s="93">
        <f t="shared" si="134"/>
        <v>303834613</v>
      </c>
      <c r="BC113" s="93">
        <v>0</v>
      </c>
      <c r="BD113" s="93">
        <v>0</v>
      </c>
      <c r="BE113" s="93">
        <v>0</v>
      </c>
      <c r="BF113" s="93">
        <v>0</v>
      </c>
      <c r="BG113" s="93">
        <v>0</v>
      </c>
      <c r="BH113" s="93">
        <v>0</v>
      </c>
      <c r="BI113" s="93">
        <v>0</v>
      </c>
      <c r="BJ113" s="93">
        <v>0</v>
      </c>
      <c r="BK113" s="93">
        <v>0</v>
      </c>
      <c r="BL113" s="93">
        <v>0</v>
      </c>
      <c r="BM113" s="93">
        <v>0</v>
      </c>
      <c r="BN113" s="94">
        <f t="shared" si="101"/>
        <v>303834613</v>
      </c>
      <c r="BO113" s="95">
        <f t="shared" si="89"/>
        <v>1</v>
      </c>
      <c r="BP113" s="96">
        <f t="shared" si="132"/>
        <v>0</v>
      </c>
      <c r="BR113" s="336">
        <f>VLOOKUP(M113,'[2]EJEGAST ENERO'!$D$2:$N$136,11,0)</f>
        <v>5723000000</v>
      </c>
      <c r="BS113" s="363">
        <f>+W113-BR113</f>
        <v>0</v>
      </c>
      <c r="BT113" s="336"/>
      <c r="BU113" s="336"/>
    </row>
    <row r="114" spans="1:73" ht="12.75">
      <c r="A114" s="89" t="s">
        <v>64</v>
      </c>
      <c r="B114" s="105" t="s">
        <v>144</v>
      </c>
      <c r="C114" s="90" t="s">
        <v>69</v>
      </c>
      <c r="D114" s="90" t="s">
        <v>72</v>
      </c>
      <c r="E114" s="90" t="s">
        <v>72</v>
      </c>
      <c r="F114" s="97" t="s">
        <v>95</v>
      </c>
      <c r="G114" s="90" t="s">
        <v>67</v>
      </c>
      <c r="H114" s="90" t="s">
        <v>66</v>
      </c>
      <c r="I114" s="90"/>
      <c r="J114" s="90"/>
      <c r="K114" s="91">
        <v>125</v>
      </c>
      <c r="L114" s="91"/>
      <c r="M114" s="343">
        <v>212</v>
      </c>
      <c r="N114" s="92" t="s">
        <v>96</v>
      </c>
      <c r="O114" s="93">
        <v>178000000</v>
      </c>
      <c r="P114" s="93">
        <v>0</v>
      </c>
      <c r="Q114" s="93">
        <v>0</v>
      </c>
      <c r="R114" s="93">
        <v>0</v>
      </c>
      <c r="S114" s="93">
        <v>0</v>
      </c>
      <c r="T114" s="94">
        <f t="shared" si="90"/>
        <v>0</v>
      </c>
      <c r="U114" s="94">
        <f t="shared" si="84"/>
        <v>178000000</v>
      </c>
      <c r="V114" s="93"/>
      <c r="W114" s="94">
        <f t="shared" si="129"/>
        <v>178000000</v>
      </c>
      <c r="X114" s="93">
        <v>73873734</v>
      </c>
      <c r="Y114" s="93">
        <v>0</v>
      </c>
      <c r="Z114" s="93">
        <v>0</v>
      </c>
      <c r="AA114" s="93">
        <v>0</v>
      </c>
      <c r="AB114" s="93">
        <v>0</v>
      </c>
      <c r="AC114" s="93">
        <v>0</v>
      </c>
      <c r="AD114" s="93">
        <v>0</v>
      </c>
      <c r="AE114" s="93">
        <v>0</v>
      </c>
      <c r="AF114" s="93">
        <v>0</v>
      </c>
      <c r="AG114" s="93">
        <v>0</v>
      </c>
      <c r="AH114" s="93">
        <v>0</v>
      </c>
      <c r="AI114" s="93">
        <v>0</v>
      </c>
      <c r="AJ114" s="94">
        <f t="shared" si="100"/>
        <v>73873734</v>
      </c>
      <c r="AK114" s="95">
        <f t="shared" si="86"/>
        <v>0.41502097752808986</v>
      </c>
      <c r="AL114" s="94">
        <f t="shared" si="130"/>
        <v>104126266</v>
      </c>
      <c r="AM114" s="93">
        <v>73873734</v>
      </c>
      <c r="AN114" s="93">
        <v>0</v>
      </c>
      <c r="AO114" s="93">
        <v>0</v>
      </c>
      <c r="AP114" s="93">
        <v>0</v>
      </c>
      <c r="AQ114" s="93">
        <v>0</v>
      </c>
      <c r="AR114" s="93">
        <v>0</v>
      </c>
      <c r="AS114" s="93">
        <v>0</v>
      </c>
      <c r="AT114" s="93">
        <v>0</v>
      </c>
      <c r="AU114" s="93">
        <v>0</v>
      </c>
      <c r="AV114" s="93">
        <v>0</v>
      </c>
      <c r="AW114" s="93">
        <v>0</v>
      </c>
      <c r="AX114" s="93">
        <v>0</v>
      </c>
      <c r="AY114" s="94">
        <f t="shared" si="81"/>
        <v>73873734</v>
      </c>
      <c r="AZ114" s="95">
        <f t="shared" si="82"/>
        <v>1</v>
      </c>
      <c r="BA114" s="94">
        <f t="shared" si="131"/>
        <v>0</v>
      </c>
      <c r="BB114" s="93">
        <f t="shared" si="134"/>
        <v>73873734</v>
      </c>
      <c r="BC114" s="93">
        <v>0</v>
      </c>
      <c r="BD114" s="93">
        <v>0</v>
      </c>
      <c r="BE114" s="93">
        <v>0</v>
      </c>
      <c r="BF114" s="93">
        <v>0</v>
      </c>
      <c r="BG114" s="93">
        <v>0</v>
      </c>
      <c r="BH114" s="93">
        <v>0</v>
      </c>
      <c r="BI114" s="93">
        <v>0</v>
      </c>
      <c r="BJ114" s="93">
        <v>0</v>
      </c>
      <c r="BK114" s="93">
        <v>0</v>
      </c>
      <c r="BL114" s="93">
        <v>0</v>
      </c>
      <c r="BM114" s="93">
        <v>0</v>
      </c>
      <c r="BN114" s="94">
        <f t="shared" si="101"/>
        <v>73873734</v>
      </c>
      <c r="BO114" s="95">
        <f t="shared" si="89"/>
        <v>1</v>
      </c>
      <c r="BP114" s="96">
        <f t="shared" si="132"/>
        <v>0</v>
      </c>
      <c r="BR114" s="336">
        <f>VLOOKUP(M114,'[2]EJEGAST ENERO'!$D$2:$N$136,11,0)</f>
        <v>178000000</v>
      </c>
      <c r="BS114" s="363">
        <f>+W114-BR114</f>
        <v>0</v>
      </c>
      <c r="BT114" s="336"/>
      <c r="BU114" s="336"/>
    </row>
    <row r="115" spans="1:73" ht="12.75">
      <c r="A115" s="89" t="s">
        <v>64</v>
      </c>
      <c r="B115" s="105" t="s">
        <v>144</v>
      </c>
      <c r="C115" s="90" t="s">
        <v>69</v>
      </c>
      <c r="D115" s="90" t="s">
        <v>72</v>
      </c>
      <c r="E115" s="90" t="s">
        <v>72</v>
      </c>
      <c r="F115" s="97" t="s">
        <v>97</v>
      </c>
      <c r="G115" s="90" t="s">
        <v>67</v>
      </c>
      <c r="H115" s="90" t="s">
        <v>66</v>
      </c>
      <c r="I115" s="90"/>
      <c r="J115" s="90"/>
      <c r="K115" s="91">
        <v>126</v>
      </c>
      <c r="L115" s="91"/>
      <c r="M115" s="343"/>
      <c r="N115" s="92" t="s">
        <v>98</v>
      </c>
      <c r="O115" s="93">
        <v>0</v>
      </c>
      <c r="P115" s="93">
        <v>0</v>
      </c>
      <c r="Q115" s="93">
        <v>0</v>
      </c>
      <c r="R115" s="93"/>
      <c r="S115" s="93"/>
      <c r="T115" s="94">
        <f t="shared" si="90"/>
        <v>0</v>
      </c>
      <c r="U115" s="94">
        <f t="shared" si="84"/>
        <v>0</v>
      </c>
      <c r="V115" s="93"/>
      <c r="W115" s="94">
        <f t="shared" si="129"/>
        <v>0</v>
      </c>
      <c r="X115" s="93">
        <v>0</v>
      </c>
      <c r="Y115" s="93">
        <v>0</v>
      </c>
      <c r="Z115" s="93">
        <v>0</v>
      </c>
      <c r="AA115" s="93">
        <v>0</v>
      </c>
      <c r="AB115" s="93">
        <v>0</v>
      </c>
      <c r="AC115" s="93">
        <v>0</v>
      </c>
      <c r="AD115" s="93">
        <v>0</v>
      </c>
      <c r="AE115" s="93">
        <v>0</v>
      </c>
      <c r="AF115" s="93">
        <v>0</v>
      </c>
      <c r="AG115" s="93">
        <v>0</v>
      </c>
      <c r="AH115" s="93">
        <v>0</v>
      </c>
      <c r="AI115" s="93">
        <v>0</v>
      </c>
      <c r="AJ115" s="94">
        <f t="shared" si="100"/>
        <v>0</v>
      </c>
      <c r="AK115" s="95">
        <f t="shared" si="86"/>
        <v>0</v>
      </c>
      <c r="AL115" s="94">
        <f t="shared" si="130"/>
        <v>0</v>
      </c>
      <c r="AM115" s="93">
        <v>0</v>
      </c>
      <c r="AN115" s="93"/>
      <c r="AO115" s="93"/>
      <c r="AP115" s="93">
        <v>0</v>
      </c>
      <c r="AQ115" s="93">
        <v>0</v>
      </c>
      <c r="AR115" s="93">
        <v>0</v>
      </c>
      <c r="AS115" s="93">
        <v>0</v>
      </c>
      <c r="AT115" s="93">
        <v>0</v>
      </c>
      <c r="AU115" s="93">
        <v>0</v>
      </c>
      <c r="AV115" s="93">
        <v>0</v>
      </c>
      <c r="AW115" s="93">
        <v>0</v>
      </c>
      <c r="AX115" s="93"/>
      <c r="AY115" s="94">
        <f t="shared" si="81"/>
        <v>0</v>
      </c>
      <c r="AZ115" s="95">
        <f t="shared" si="82"/>
        <v>0</v>
      </c>
      <c r="BA115" s="94">
        <f t="shared" si="131"/>
        <v>0</v>
      </c>
      <c r="BB115" s="93">
        <f t="shared" si="134"/>
        <v>0</v>
      </c>
      <c r="BC115" s="93"/>
      <c r="BD115" s="93"/>
      <c r="BE115" s="93">
        <v>0</v>
      </c>
      <c r="BF115" s="93">
        <v>0</v>
      </c>
      <c r="BG115" s="93">
        <v>0</v>
      </c>
      <c r="BH115" s="93">
        <v>0</v>
      </c>
      <c r="BI115" s="93">
        <f>+AT115</f>
        <v>0</v>
      </c>
      <c r="BJ115" s="93">
        <v>0</v>
      </c>
      <c r="BK115" s="93">
        <v>0</v>
      </c>
      <c r="BL115" s="93">
        <v>0</v>
      </c>
      <c r="BM115" s="93">
        <v>0</v>
      </c>
      <c r="BN115" s="94">
        <f t="shared" si="101"/>
        <v>0</v>
      </c>
      <c r="BO115" s="95">
        <f t="shared" si="89"/>
        <v>0</v>
      </c>
      <c r="BP115" s="96">
        <f t="shared" si="132"/>
        <v>0</v>
      </c>
      <c r="BR115" s="336"/>
      <c r="BS115" s="363"/>
      <c r="BT115" s="336"/>
      <c r="BU115" s="336"/>
    </row>
    <row r="116" spans="1:73" ht="12.75">
      <c r="A116" s="89" t="s">
        <v>64</v>
      </c>
      <c r="B116" s="105" t="s">
        <v>144</v>
      </c>
      <c r="C116" s="90" t="s">
        <v>69</v>
      </c>
      <c r="D116" s="90" t="s">
        <v>72</v>
      </c>
      <c r="E116" s="90" t="s">
        <v>72</v>
      </c>
      <c r="F116" s="97" t="s">
        <v>99</v>
      </c>
      <c r="G116" s="90" t="s">
        <v>67</v>
      </c>
      <c r="H116" s="90" t="s">
        <v>66</v>
      </c>
      <c r="I116" s="90"/>
      <c r="J116" s="90"/>
      <c r="K116" s="91">
        <v>127</v>
      </c>
      <c r="L116" s="91"/>
      <c r="M116" s="343">
        <v>214</v>
      </c>
      <c r="N116" s="92" t="s">
        <v>100</v>
      </c>
      <c r="O116" s="93">
        <v>17000000</v>
      </c>
      <c r="P116" s="93">
        <v>0</v>
      </c>
      <c r="Q116" s="93">
        <v>0</v>
      </c>
      <c r="R116" s="93">
        <v>0</v>
      </c>
      <c r="S116" s="93">
        <v>0</v>
      </c>
      <c r="T116" s="94">
        <f t="shared" si="90"/>
        <v>0</v>
      </c>
      <c r="U116" s="94">
        <f t="shared" si="84"/>
        <v>17000000</v>
      </c>
      <c r="V116" s="93"/>
      <c r="W116" s="94">
        <f t="shared" si="129"/>
        <v>17000000</v>
      </c>
      <c r="X116" s="93">
        <v>7232154</v>
      </c>
      <c r="Y116" s="93">
        <v>0</v>
      </c>
      <c r="Z116" s="93">
        <v>0</v>
      </c>
      <c r="AA116" s="93">
        <v>0</v>
      </c>
      <c r="AB116" s="93">
        <v>0</v>
      </c>
      <c r="AC116" s="93">
        <v>0</v>
      </c>
      <c r="AD116" s="93">
        <v>0</v>
      </c>
      <c r="AE116" s="93">
        <v>0</v>
      </c>
      <c r="AF116" s="93">
        <v>0</v>
      </c>
      <c r="AG116" s="93">
        <v>0</v>
      </c>
      <c r="AH116" s="93">
        <v>0</v>
      </c>
      <c r="AI116" s="93">
        <v>0</v>
      </c>
      <c r="AJ116" s="94">
        <f t="shared" si="100"/>
        <v>7232154</v>
      </c>
      <c r="AK116" s="95">
        <f t="shared" si="86"/>
        <v>0.42542082352941174</v>
      </c>
      <c r="AL116" s="94">
        <f t="shared" si="130"/>
        <v>9767846</v>
      </c>
      <c r="AM116" s="93">
        <v>7232154</v>
      </c>
      <c r="AN116" s="93">
        <v>0</v>
      </c>
      <c r="AO116" s="93">
        <v>0</v>
      </c>
      <c r="AP116" s="93">
        <v>0</v>
      </c>
      <c r="AQ116" s="93">
        <v>0</v>
      </c>
      <c r="AR116" s="93">
        <v>0</v>
      </c>
      <c r="AS116" s="93">
        <v>0</v>
      </c>
      <c r="AT116" s="93">
        <v>0</v>
      </c>
      <c r="AU116" s="93">
        <v>0</v>
      </c>
      <c r="AV116" s="93">
        <v>0</v>
      </c>
      <c r="AW116" s="93">
        <v>0</v>
      </c>
      <c r="AX116" s="93">
        <v>0</v>
      </c>
      <c r="AY116" s="94">
        <f t="shared" si="81"/>
        <v>7232154</v>
      </c>
      <c r="AZ116" s="95">
        <f t="shared" si="82"/>
        <v>1</v>
      </c>
      <c r="BA116" s="94">
        <f t="shared" si="131"/>
        <v>0</v>
      </c>
      <c r="BB116" s="93">
        <f t="shared" si="134"/>
        <v>7232154</v>
      </c>
      <c r="BC116" s="93">
        <v>0</v>
      </c>
      <c r="BD116" s="93">
        <v>0</v>
      </c>
      <c r="BE116" s="93">
        <v>0</v>
      </c>
      <c r="BF116" s="93">
        <v>0</v>
      </c>
      <c r="BG116" s="93">
        <v>0</v>
      </c>
      <c r="BH116" s="93">
        <v>0</v>
      </c>
      <c r="BI116" s="93">
        <v>0</v>
      </c>
      <c r="BJ116" s="93">
        <v>0</v>
      </c>
      <c r="BK116" s="93">
        <v>0</v>
      </c>
      <c r="BL116" s="93">
        <v>0</v>
      </c>
      <c r="BM116" s="93">
        <v>0</v>
      </c>
      <c r="BN116" s="94">
        <f t="shared" si="101"/>
        <v>7232154</v>
      </c>
      <c r="BO116" s="95">
        <f t="shared" si="89"/>
        <v>1</v>
      </c>
      <c r="BP116" s="96">
        <f t="shared" si="132"/>
        <v>0</v>
      </c>
      <c r="BR116" s="336">
        <f>VLOOKUP(M116,'[2]EJEGAST ENERO'!$D$2:$N$136,11,0)</f>
        <v>17000000</v>
      </c>
      <c r="BS116" s="363">
        <f>+W116-BR116</f>
        <v>0</v>
      </c>
      <c r="BT116" s="336"/>
      <c r="BU116" s="336"/>
    </row>
    <row r="117" spans="1:73" ht="12.75">
      <c r="A117" s="89" t="s">
        <v>64</v>
      </c>
      <c r="B117" s="105" t="s">
        <v>144</v>
      </c>
      <c r="C117" s="90" t="s">
        <v>69</v>
      </c>
      <c r="D117" s="90" t="s">
        <v>72</v>
      </c>
      <c r="E117" s="90" t="s">
        <v>72</v>
      </c>
      <c r="F117" s="97" t="s">
        <v>101</v>
      </c>
      <c r="G117" s="90" t="s">
        <v>67</v>
      </c>
      <c r="H117" s="90" t="s">
        <v>66</v>
      </c>
      <c r="I117" s="90"/>
      <c r="J117" s="90"/>
      <c r="K117" s="91">
        <v>128</v>
      </c>
      <c r="L117" s="91"/>
      <c r="M117" s="343"/>
      <c r="N117" s="92" t="s">
        <v>102</v>
      </c>
      <c r="O117" s="93">
        <v>0</v>
      </c>
      <c r="P117" s="93">
        <v>0</v>
      </c>
      <c r="Q117" s="93">
        <v>0</v>
      </c>
      <c r="R117" s="93"/>
      <c r="S117" s="93"/>
      <c r="T117" s="94">
        <f t="shared" si="90"/>
        <v>0</v>
      </c>
      <c r="U117" s="94">
        <f t="shared" si="84"/>
        <v>0</v>
      </c>
      <c r="V117" s="93"/>
      <c r="W117" s="94">
        <f t="shared" si="129"/>
        <v>0</v>
      </c>
      <c r="X117" s="93">
        <v>0</v>
      </c>
      <c r="Y117" s="93">
        <v>0</v>
      </c>
      <c r="Z117" s="93">
        <v>0</v>
      </c>
      <c r="AA117" s="93">
        <v>0</v>
      </c>
      <c r="AB117" s="93">
        <v>0</v>
      </c>
      <c r="AC117" s="93">
        <v>0</v>
      </c>
      <c r="AD117" s="93">
        <v>0</v>
      </c>
      <c r="AE117" s="93">
        <v>0</v>
      </c>
      <c r="AF117" s="93">
        <v>0</v>
      </c>
      <c r="AG117" s="93">
        <v>0</v>
      </c>
      <c r="AH117" s="93">
        <v>0</v>
      </c>
      <c r="AI117" s="93">
        <v>0</v>
      </c>
      <c r="AJ117" s="94">
        <f t="shared" si="100"/>
        <v>0</v>
      </c>
      <c r="AK117" s="95">
        <f t="shared" si="86"/>
        <v>0</v>
      </c>
      <c r="AL117" s="94">
        <f t="shared" si="130"/>
        <v>0</v>
      </c>
      <c r="AM117" s="93">
        <v>0</v>
      </c>
      <c r="AN117" s="93"/>
      <c r="AO117" s="93"/>
      <c r="AP117" s="93">
        <v>0</v>
      </c>
      <c r="AQ117" s="93">
        <v>0</v>
      </c>
      <c r="AR117" s="93">
        <v>0</v>
      </c>
      <c r="AS117" s="93">
        <v>0</v>
      </c>
      <c r="AT117" s="93">
        <v>0</v>
      </c>
      <c r="AU117" s="93">
        <v>0</v>
      </c>
      <c r="AV117" s="93">
        <v>0</v>
      </c>
      <c r="AW117" s="93">
        <v>0</v>
      </c>
      <c r="AX117" s="93"/>
      <c r="AY117" s="94">
        <f t="shared" si="81"/>
        <v>0</v>
      </c>
      <c r="AZ117" s="95">
        <f t="shared" si="82"/>
        <v>0</v>
      </c>
      <c r="BA117" s="94">
        <f t="shared" si="131"/>
        <v>0</v>
      </c>
      <c r="BB117" s="93">
        <f t="shared" si="134"/>
        <v>0</v>
      </c>
      <c r="BC117" s="93"/>
      <c r="BD117" s="93"/>
      <c r="BE117" s="93">
        <v>0</v>
      </c>
      <c r="BF117" s="93">
        <v>0</v>
      </c>
      <c r="BG117" s="93">
        <v>0</v>
      </c>
      <c r="BH117" s="93">
        <v>0</v>
      </c>
      <c r="BI117" s="93">
        <f>+AT117</f>
        <v>0</v>
      </c>
      <c r="BJ117" s="93">
        <v>0</v>
      </c>
      <c r="BK117" s="93">
        <v>0</v>
      </c>
      <c r="BL117" s="93">
        <v>0</v>
      </c>
      <c r="BM117" s="93">
        <v>0</v>
      </c>
      <c r="BN117" s="94">
        <f t="shared" si="101"/>
        <v>0</v>
      </c>
      <c r="BO117" s="95">
        <f t="shared" si="89"/>
        <v>0</v>
      </c>
      <c r="BP117" s="96">
        <f t="shared" si="132"/>
        <v>0</v>
      </c>
      <c r="BR117" s="336"/>
      <c r="BS117" s="363"/>
      <c r="BT117" s="336"/>
      <c r="BU117" s="336"/>
    </row>
    <row r="118" spans="1:76" s="58" customFormat="1" ht="12.75">
      <c r="A118" s="89" t="s">
        <v>64</v>
      </c>
      <c r="B118" s="105" t="s">
        <v>144</v>
      </c>
      <c r="C118" s="90" t="s">
        <v>69</v>
      </c>
      <c r="D118" s="90" t="s">
        <v>72</v>
      </c>
      <c r="E118" s="90" t="s">
        <v>72</v>
      </c>
      <c r="F118" s="97" t="s">
        <v>103</v>
      </c>
      <c r="G118" s="90" t="s">
        <v>67</v>
      </c>
      <c r="H118" s="90" t="s">
        <v>66</v>
      </c>
      <c r="I118" s="90"/>
      <c r="J118" s="90"/>
      <c r="K118" s="91">
        <v>129</v>
      </c>
      <c r="L118" s="91"/>
      <c r="M118" s="343">
        <v>216</v>
      </c>
      <c r="N118" s="98" t="s">
        <v>104</v>
      </c>
      <c r="O118" s="93">
        <v>164264000</v>
      </c>
      <c r="P118" s="93">
        <v>0</v>
      </c>
      <c r="Q118" s="93">
        <v>0</v>
      </c>
      <c r="R118" s="93">
        <v>0</v>
      </c>
      <c r="S118" s="93">
        <v>0</v>
      </c>
      <c r="T118" s="94">
        <f t="shared" si="90"/>
        <v>0</v>
      </c>
      <c r="U118" s="94">
        <f t="shared" si="84"/>
        <v>164264000</v>
      </c>
      <c r="V118" s="93"/>
      <c r="W118" s="94">
        <f t="shared" si="129"/>
        <v>164264000</v>
      </c>
      <c r="X118" s="93">
        <v>635555</v>
      </c>
      <c r="Y118" s="93">
        <v>0</v>
      </c>
      <c r="Z118" s="93">
        <v>0</v>
      </c>
      <c r="AA118" s="93">
        <v>0</v>
      </c>
      <c r="AB118" s="93">
        <v>0</v>
      </c>
      <c r="AC118" s="93">
        <v>0</v>
      </c>
      <c r="AD118" s="93">
        <v>0</v>
      </c>
      <c r="AE118" s="93">
        <v>0</v>
      </c>
      <c r="AF118" s="93">
        <v>0</v>
      </c>
      <c r="AG118" s="93">
        <v>0</v>
      </c>
      <c r="AH118" s="93">
        <v>0</v>
      </c>
      <c r="AI118" s="93">
        <v>0</v>
      </c>
      <c r="AJ118" s="94">
        <f t="shared" si="100"/>
        <v>635555</v>
      </c>
      <c r="AK118" s="95">
        <f t="shared" si="86"/>
        <v>0.0038691070471923244</v>
      </c>
      <c r="AL118" s="94">
        <f t="shared" si="130"/>
        <v>163628445</v>
      </c>
      <c r="AM118" s="93">
        <v>635555</v>
      </c>
      <c r="AN118" s="93">
        <v>0</v>
      </c>
      <c r="AO118" s="93">
        <v>0</v>
      </c>
      <c r="AP118" s="93">
        <v>0</v>
      </c>
      <c r="AQ118" s="93">
        <v>0</v>
      </c>
      <c r="AR118" s="93">
        <v>0</v>
      </c>
      <c r="AS118" s="93">
        <v>0</v>
      </c>
      <c r="AT118" s="93">
        <v>0</v>
      </c>
      <c r="AU118" s="93">
        <v>0</v>
      </c>
      <c r="AV118" s="93">
        <v>0</v>
      </c>
      <c r="AW118" s="93">
        <v>0</v>
      </c>
      <c r="AX118" s="93">
        <v>0</v>
      </c>
      <c r="AY118" s="94">
        <f t="shared" si="81"/>
        <v>635555</v>
      </c>
      <c r="AZ118" s="95">
        <f t="shared" si="82"/>
        <v>1</v>
      </c>
      <c r="BA118" s="94">
        <f t="shared" si="131"/>
        <v>0</v>
      </c>
      <c r="BB118" s="93">
        <f t="shared" si="134"/>
        <v>635555</v>
      </c>
      <c r="BC118" s="93">
        <v>0</v>
      </c>
      <c r="BD118" s="93">
        <v>0</v>
      </c>
      <c r="BE118" s="93">
        <v>0</v>
      </c>
      <c r="BF118" s="93">
        <v>0</v>
      </c>
      <c r="BG118" s="93">
        <v>0</v>
      </c>
      <c r="BH118" s="93">
        <v>0</v>
      </c>
      <c r="BI118" s="93">
        <v>0</v>
      </c>
      <c r="BJ118" s="93">
        <v>0</v>
      </c>
      <c r="BK118" s="93">
        <v>0</v>
      </c>
      <c r="BL118" s="93">
        <v>0</v>
      </c>
      <c r="BM118" s="93">
        <v>0</v>
      </c>
      <c r="BN118" s="94">
        <f t="shared" si="101"/>
        <v>635555</v>
      </c>
      <c r="BO118" s="95">
        <f t="shared" si="89"/>
        <v>1</v>
      </c>
      <c r="BP118" s="96">
        <f t="shared" si="132"/>
        <v>0</v>
      </c>
      <c r="BR118" s="336">
        <f>VLOOKUP(M118,'[2]EJEGAST ENERO'!$D$2:$N$136,11,0)</f>
        <v>164264000</v>
      </c>
      <c r="BS118" s="363">
        <f>+W118-BR118</f>
        <v>0</v>
      </c>
      <c r="BT118" s="336"/>
      <c r="BU118" s="336"/>
      <c r="BV118" s="336"/>
      <c r="BW118" s="336"/>
      <c r="BX118" s="336"/>
    </row>
    <row r="119" spans="1:76" s="58" customFormat="1" ht="12.75">
      <c r="A119" s="89" t="s">
        <v>64</v>
      </c>
      <c r="B119" s="105" t="s">
        <v>144</v>
      </c>
      <c r="C119" s="90" t="s">
        <v>69</v>
      </c>
      <c r="D119" s="90" t="s">
        <v>72</v>
      </c>
      <c r="E119" s="90" t="s">
        <v>72</v>
      </c>
      <c r="F119" s="97" t="s">
        <v>105</v>
      </c>
      <c r="G119" s="90" t="s">
        <v>67</v>
      </c>
      <c r="H119" s="90" t="s">
        <v>66</v>
      </c>
      <c r="I119" s="90"/>
      <c r="J119" s="90"/>
      <c r="K119" s="91">
        <v>130</v>
      </c>
      <c r="L119" s="91"/>
      <c r="M119" s="343"/>
      <c r="N119" s="98" t="s">
        <v>106</v>
      </c>
      <c r="O119" s="93">
        <v>0</v>
      </c>
      <c r="P119" s="93">
        <v>0</v>
      </c>
      <c r="Q119" s="93">
        <v>0</v>
      </c>
      <c r="R119" s="93"/>
      <c r="S119" s="93"/>
      <c r="T119" s="94">
        <f t="shared" si="90"/>
        <v>0</v>
      </c>
      <c r="U119" s="94">
        <f t="shared" si="84"/>
        <v>0</v>
      </c>
      <c r="V119" s="93"/>
      <c r="W119" s="94">
        <f t="shared" si="129"/>
        <v>0</v>
      </c>
      <c r="X119" s="93">
        <v>0</v>
      </c>
      <c r="Y119" s="93">
        <v>0</v>
      </c>
      <c r="Z119" s="93">
        <v>0</v>
      </c>
      <c r="AA119" s="93">
        <v>0</v>
      </c>
      <c r="AB119" s="93">
        <v>0</v>
      </c>
      <c r="AC119" s="93">
        <v>0</v>
      </c>
      <c r="AD119" s="93">
        <v>0</v>
      </c>
      <c r="AE119" s="93">
        <v>0</v>
      </c>
      <c r="AF119" s="93">
        <v>0</v>
      </c>
      <c r="AG119" s="93">
        <v>0</v>
      </c>
      <c r="AH119" s="93">
        <v>0</v>
      </c>
      <c r="AI119" s="93">
        <v>0</v>
      </c>
      <c r="AJ119" s="94">
        <f t="shared" si="100"/>
        <v>0</v>
      </c>
      <c r="AK119" s="95">
        <f t="shared" si="86"/>
        <v>0</v>
      </c>
      <c r="AL119" s="94">
        <f t="shared" si="130"/>
        <v>0</v>
      </c>
      <c r="AM119" s="93">
        <v>0</v>
      </c>
      <c r="AN119" s="93"/>
      <c r="AO119" s="93"/>
      <c r="AP119" s="93">
        <v>0</v>
      </c>
      <c r="AQ119" s="93">
        <v>0</v>
      </c>
      <c r="AR119" s="93">
        <v>0</v>
      </c>
      <c r="AS119" s="93">
        <v>0</v>
      </c>
      <c r="AT119" s="93">
        <v>0</v>
      </c>
      <c r="AU119" s="93">
        <v>0</v>
      </c>
      <c r="AV119" s="93">
        <v>0</v>
      </c>
      <c r="AW119" s="93">
        <v>0</v>
      </c>
      <c r="AX119" s="93"/>
      <c r="AY119" s="94">
        <f t="shared" si="81"/>
        <v>0</v>
      </c>
      <c r="AZ119" s="95">
        <f t="shared" si="82"/>
        <v>0</v>
      </c>
      <c r="BA119" s="94">
        <f t="shared" si="131"/>
        <v>0</v>
      </c>
      <c r="BB119" s="93">
        <f t="shared" si="134"/>
        <v>0</v>
      </c>
      <c r="BC119" s="93"/>
      <c r="BD119" s="93"/>
      <c r="BE119" s="93">
        <v>0</v>
      </c>
      <c r="BF119" s="93">
        <v>0</v>
      </c>
      <c r="BG119" s="93">
        <v>0</v>
      </c>
      <c r="BH119" s="93">
        <v>0</v>
      </c>
      <c r="BI119" s="93">
        <f>+AT119</f>
        <v>0</v>
      </c>
      <c r="BJ119" s="93">
        <v>0</v>
      </c>
      <c r="BK119" s="93">
        <v>0</v>
      </c>
      <c r="BL119" s="93">
        <v>0</v>
      </c>
      <c r="BM119" s="93">
        <v>0</v>
      </c>
      <c r="BN119" s="94">
        <f t="shared" si="101"/>
        <v>0</v>
      </c>
      <c r="BO119" s="95">
        <f t="shared" si="89"/>
        <v>0</v>
      </c>
      <c r="BP119" s="96">
        <f t="shared" si="132"/>
        <v>0</v>
      </c>
      <c r="BR119" s="336"/>
      <c r="BS119" s="363"/>
      <c r="BT119" s="336"/>
      <c r="BU119" s="336"/>
      <c r="BV119" s="336"/>
      <c r="BW119" s="336"/>
      <c r="BX119" s="336"/>
    </row>
    <row r="120" spans="1:76" s="58" customFormat="1" ht="12.75">
      <c r="A120" s="89" t="s">
        <v>64</v>
      </c>
      <c r="B120" s="105" t="s">
        <v>144</v>
      </c>
      <c r="C120" s="90" t="s">
        <v>69</v>
      </c>
      <c r="D120" s="90" t="s">
        <v>72</v>
      </c>
      <c r="E120" s="90" t="s">
        <v>72</v>
      </c>
      <c r="F120" s="97" t="s">
        <v>107</v>
      </c>
      <c r="G120" s="90" t="s">
        <v>67</v>
      </c>
      <c r="H120" s="90" t="s">
        <v>66</v>
      </c>
      <c r="I120" s="90"/>
      <c r="J120" s="90"/>
      <c r="K120" s="91">
        <v>131</v>
      </c>
      <c r="L120" s="91"/>
      <c r="M120" s="343"/>
      <c r="N120" s="98" t="s">
        <v>108</v>
      </c>
      <c r="O120" s="93">
        <v>0</v>
      </c>
      <c r="P120" s="93">
        <v>0</v>
      </c>
      <c r="Q120" s="93">
        <v>0</v>
      </c>
      <c r="R120" s="93"/>
      <c r="S120" s="93"/>
      <c r="T120" s="94">
        <f t="shared" si="90"/>
        <v>0</v>
      </c>
      <c r="U120" s="94">
        <f t="shared" si="84"/>
        <v>0</v>
      </c>
      <c r="V120" s="93"/>
      <c r="W120" s="94">
        <f t="shared" si="129"/>
        <v>0</v>
      </c>
      <c r="X120" s="93">
        <v>0</v>
      </c>
      <c r="Y120" s="93">
        <v>0</v>
      </c>
      <c r="Z120" s="93">
        <v>0</v>
      </c>
      <c r="AA120" s="93">
        <v>0</v>
      </c>
      <c r="AB120" s="93">
        <v>0</v>
      </c>
      <c r="AC120" s="93">
        <v>0</v>
      </c>
      <c r="AD120" s="93">
        <v>0</v>
      </c>
      <c r="AE120" s="93">
        <v>0</v>
      </c>
      <c r="AF120" s="93">
        <v>0</v>
      </c>
      <c r="AG120" s="93">
        <v>0</v>
      </c>
      <c r="AH120" s="93">
        <v>0</v>
      </c>
      <c r="AI120" s="93">
        <v>0</v>
      </c>
      <c r="AJ120" s="94">
        <f t="shared" si="100"/>
        <v>0</v>
      </c>
      <c r="AK120" s="95">
        <f t="shared" si="86"/>
        <v>0</v>
      </c>
      <c r="AL120" s="94">
        <f t="shared" si="130"/>
        <v>0</v>
      </c>
      <c r="AM120" s="93">
        <v>0</v>
      </c>
      <c r="AN120" s="93"/>
      <c r="AO120" s="93"/>
      <c r="AP120" s="93">
        <v>0</v>
      </c>
      <c r="AQ120" s="93">
        <v>0</v>
      </c>
      <c r="AR120" s="93">
        <v>0</v>
      </c>
      <c r="AS120" s="93">
        <v>0</v>
      </c>
      <c r="AT120" s="93">
        <v>0</v>
      </c>
      <c r="AU120" s="93">
        <v>0</v>
      </c>
      <c r="AV120" s="93">
        <v>0</v>
      </c>
      <c r="AW120" s="93">
        <v>0</v>
      </c>
      <c r="AX120" s="93"/>
      <c r="AY120" s="94">
        <f t="shared" si="81"/>
        <v>0</v>
      </c>
      <c r="AZ120" s="95">
        <f t="shared" si="82"/>
        <v>0</v>
      </c>
      <c r="BA120" s="94">
        <f t="shared" si="131"/>
        <v>0</v>
      </c>
      <c r="BB120" s="93">
        <f t="shared" si="134"/>
        <v>0</v>
      </c>
      <c r="BC120" s="93"/>
      <c r="BD120" s="93"/>
      <c r="BE120" s="93">
        <v>0</v>
      </c>
      <c r="BF120" s="93">
        <v>0</v>
      </c>
      <c r="BG120" s="93">
        <v>0</v>
      </c>
      <c r="BH120" s="93">
        <v>0</v>
      </c>
      <c r="BI120" s="93">
        <f>+AT120</f>
        <v>0</v>
      </c>
      <c r="BJ120" s="93">
        <v>0</v>
      </c>
      <c r="BK120" s="93">
        <v>0</v>
      </c>
      <c r="BL120" s="93">
        <v>0</v>
      </c>
      <c r="BM120" s="93">
        <v>0</v>
      </c>
      <c r="BN120" s="94">
        <f t="shared" si="101"/>
        <v>0</v>
      </c>
      <c r="BO120" s="95">
        <f t="shared" si="89"/>
        <v>0</v>
      </c>
      <c r="BP120" s="96">
        <f t="shared" si="132"/>
        <v>0</v>
      </c>
      <c r="BR120" s="336"/>
      <c r="BS120" s="363"/>
      <c r="BT120" s="336"/>
      <c r="BU120" s="336"/>
      <c r="BV120" s="336"/>
      <c r="BW120" s="336"/>
      <c r="BX120" s="336"/>
    </row>
    <row r="121" spans="1:76" s="58" customFormat="1" ht="12.75">
      <c r="A121" s="81" t="s">
        <v>64</v>
      </c>
      <c r="B121" s="121" t="s">
        <v>144</v>
      </c>
      <c r="C121" s="82" t="s">
        <v>69</v>
      </c>
      <c r="D121" s="82" t="s">
        <v>72</v>
      </c>
      <c r="E121" s="82" t="s">
        <v>72</v>
      </c>
      <c r="F121" s="100" t="s">
        <v>109</v>
      </c>
      <c r="G121" s="82" t="s">
        <v>67</v>
      </c>
      <c r="H121" s="82" t="s">
        <v>66</v>
      </c>
      <c r="I121" s="82"/>
      <c r="J121" s="82"/>
      <c r="K121" s="101"/>
      <c r="L121" s="101"/>
      <c r="M121" s="343"/>
      <c r="N121" s="102" t="s">
        <v>110</v>
      </c>
      <c r="O121" s="84">
        <f aca="true" t="shared" si="135" ref="O121:T121">+O122+O123+O124</f>
        <v>103000000</v>
      </c>
      <c r="P121" s="84">
        <f>+P122+P123+P124</f>
        <v>0</v>
      </c>
      <c r="Q121" s="84">
        <f>+Q122+Q123+Q124</f>
        <v>0</v>
      </c>
      <c r="R121" s="84">
        <f t="shared" si="135"/>
        <v>0</v>
      </c>
      <c r="S121" s="84">
        <f t="shared" si="135"/>
        <v>0</v>
      </c>
      <c r="T121" s="84">
        <f t="shared" si="135"/>
        <v>0</v>
      </c>
      <c r="U121" s="84">
        <f t="shared" si="84"/>
        <v>103000000</v>
      </c>
      <c r="V121" s="84">
        <f>+V122+V123+V124</f>
        <v>0</v>
      </c>
      <c r="W121" s="84">
        <f>+W122+W123+W124</f>
        <v>103000000</v>
      </c>
      <c r="X121" s="84">
        <f aca="true" t="shared" si="136" ref="X121:AI121">+X122+X123+X124</f>
        <v>0</v>
      </c>
      <c r="Y121" s="84">
        <f t="shared" si="136"/>
        <v>0</v>
      </c>
      <c r="Z121" s="84">
        <f t="shared" si="136"/>
        <v>0</v>
      </c>
      <c r="AA121" s="84">
        <f t="shared" si="136"/>
        <v>0</v>
      </c>
      <c r="AB121" s="84">
        <f t="shared" si="136"/>
        <v>0</v>
      </c>
      <c r="AC121" s="84">
        <f t="shared" si="136"/>
        <v>0</v>
      </c>
      <c r="AD121" s="84">
        <f t="shared" si="136"/>
        <v>0</v>
      </c>
      <c r="AE121" s="86">
        <f t="shared" si="136"/>
        <v>0</v>
      </c>
      <c r="AF121" s="86">
        <f t="shared" si="136"/>
        <v>0</v>
      </c>
      <c r="AG121" s="85">
        <f t="shared" si="136"/>
        <v>0</v>
      </c>
      <c r="AH121" s="85">
        <f t="shared" si="136"/>
        <v>0</v>
      </c>
      <c r="AI121" s="84">
        <f t="shared" si="136"/>
        <v>0</v>
      </c>
      <c r="AJ121" s="84">
        <f t="shared" si="100"/>
        <v>0</v>
      </c>
      <c r="AK121" s="87">
        <f t="shared" si="86"/>
        <v>0</v>
      </c>
      <c r="AL121" s="84">
        <f>+AL122+AL123+AL124</f>
        <v>103000000</v>
      </c>
      <c r="AM121" s="84">
        <f aca="true" t="shared" si="137" ref="AM121:AX121">+AM122+AM123+AM124</f>
        <v>0</v>
      </c>
      <c r="AN121" s="84">
        <f t="shared" si="137"/>
        <v>0</v>
      </c>
      <c r="AO121" s="84">
        <f t="shared" si="137"/>
        <v>0</v>
      </c>
      <c r="AP121" s="84">
        <f t="shared" si="137"/>
        <v>0</v>
      </c>
      <c r="AQ121" s="84">
        <f t="shared" si="137"/>
        <v>0</v>
      </c>
      <c r="AR121" s="84">
        <f t="shared" si="137"/>
        <v>0</v>
      </c>
      <c r="AS121" s="84">
        <f t="shared" si="137"/>
        <v>0</v>
      </c>
      <c r="AT121" s="86">
        <f t="shared" si="137"/>
        <v>0</v>
      </c>
      <c r="AU121" s="86">
        <f t="shared" si="137"/>
        <v>0</v>
      </c>
      <c r="AV121" s="85">
        <f t="shared" si="137"/>
        <v>0</v>
      </c>
      <c r="AW121" s="84">
        <f t="shared" si="137"/>
        <v>0</v>
      </c>
      <c r="AX121" s="84">
        <f t="shared" si="137"/>
        <v>0</v>
      </c>
      <c r="AY121" s="84">
        <f t="shared" si="81"/>
        <v>0</v>
      </c>
      <c r="AZ121" s="87">
        <f t="shared" si="82"/>
        <v>0</v>
      </c>
      <c r="BA121" s="84">
        <f>+BA122+BA123+BA124</f>
        <v>0</v>
      </c>
      <c r="BB121" s="84">
        <f aca="true" t="shared" si="138" ref="BB121:BM121">+BB122+BB123+BB124</f>
        <v>0</v>
      </c>
      <c r="BC121" s="84">
        <f t="shared" si="138"/>
        <v>0</v>
      </c>
      <c r="BD121" s="84">
        <f t="shared" si="138"/>
        <v>0</v>
      </c>
      <c r="BE121" s="84">
        <f t="shared" si="138"/>
        <v>0</v>
      </c>
      <c r="BF121" s="84">
        <f t="shared" si="138"/>
        <v>0</v>
      </c>
      <c r="BG121" s="84">
        <f t="shared" si="138"/>
        <v>0</v>
      </c>
      <c r="BH121" s="84">
        <f t="shared" si="138"/>
        <v>0</v>
      </c>
      <c r="BI121" s="86">
        <f t="shared" si="138"/>
        <v>0</v>
      </c>
      <c r="BJ121" s="86">
        <f t="shared" si="138"/>
        <v>0</v>
      </c>
      <c r="BK121" s="85">
        <f t="shared" si="138"/>
        <v>0</v>
      </c>
      <c r="BL121" s="84">
        <f t="shared" si="138"/>
        <v>0</v>
      </c>
      <c r="BM121" s="84">
        <f t="shared" si="138"/>
        <v>0</v>
      </c>
      <c r="BN121" s="84">
        <f t="shared" si="101"/>
        <v>0</v>
      </c>
      <c r="BO121" s="87">
        <f t="shared" si="89"/>
        <v>0</v>
      </c>
      <c r="BP121" s="88">
        <f>+BP122+BP123+BP124</f>
        <v>0</v>
      </c>
      <c r="BR121" s="336"/>
      <c r="BS121" s="363"/>
      <c r="BT121" s="336"/>
      <c r="BU121" s="336"/>
      <c r="BV121" s="336"/>
      <c r="BW121" s="336"/>
      <c r="BX121" s="336"/>
    </row>
    <row r="122" spans="1:73" ht="12.75">
      <c r="A122" s="89" t="s">
        <v>64</v>
      </c>
      <c r="B122" s="105" t="s">
        <v>144</v>
      </c>
      <c r="C122" s="90" t="s">
        <v>69</v>
      </c>
      <c r="D122" s="90" t="s">
        <v>72</v>
      </c>
      <c r="E122" s="90" t="s">
        <v>72</v>
      </c>
      <c r="F122" s="97" t="s">
        <v>109</v>
      </c>
      <c r="G122" s="105" t="s">
        <v>187</v>
      </c>
      <c r="H122" s="90" t="s">
        <v>66</v>
      </c>
      <c r="I122" s="90"/>
      <c r="J122" s="90"/>
      <c r="K122" s="91">
        <v>132</v>
      </c>
      <c r="L122" s="91"/>
      <c r="M122" s="343">
        <v>219</v>
      </c>
      <c r="N122" s="98" t="s">
        <v>111</v>
      </c>
      <c r="O122" s="93">
        <v>0</v>
      </c>
      <c r="P122" s="93">
        <v>0</v>
      </c>
      <c r="Q122" s="93">
        <v>0</v>
      </c>
      <c r="R122" s="93">
        <v>0</v>
      </c>
      <c r="S122" s="93">
        <v>0</v>
      </c>
      <c r="T122" s="94">
        <f t="shared" si="90"/>
        <v>0</v>
      </c>
      <c r="U122" s="94">
        <f t="shared" si="84"/>
        <v>0</v>
      </c>
      <c r="V122" s="93"/>
      <c r="W122" s="94">
        <f aca="true" t="shared" si="139" ref="W122:W127">U122-V122</f>
        <v>0</v>
      </c>
      <c r="X122" s="93">
        <v>0</v>
      </c>
      <c r="Y122" s="93">
        <v>0</v>
      </c>
      <c r="Z122" s="93">
        <v>0</v>
      </c>
      <c r="AA122" s="93">
        <v>0</v>
      </c>
      <c r="AB122" s="93">
        <v>0</v>
      </c>
      <c r="AC122" s="93">
        <v>0</v>
      </c>
      <c r="AD122" s="93">
        <v>0</v>
      </c>
      <c r="AE122" s="93">
        <v>0</v>
      </c>
      <c r="AF122" s="93">
        <v>0</v>
      </c>
      <c r="AG122" s="93">
        <v>0</v>
      </c>
      <c r="AH122" s="93">
        <v>0</v>
      </c>
      <c r="AI122" s="93">
        <v>0</v>
      </c>
      <c r="AJ122" s="94">
        <f t="shared" si="100"/>
        <v>0</v>
      </c>
      <c r="AK122" s="95">
        <f t="shared" si="86"/>
        <v>0</v>
      </c>
      <c r="AL122" s="94">
        <f t="shared" si="130"/>
        <v>0</v>
      </c>
      <c r="AM122" s="93">
        <v>0</v>
      </c>
      <c r="AN122" s="93">
        <v>0</v>
      </c>
      <c r="AO122" s="93">
        <v>0</v>
      </c>
      <c r="AP122" s="93">
        <v>0</v>
      </c>
      <c r="AQ122" s="93">
        <v>0</v>
      </c>
      <c r="AR122" s="93">
        <v>0</v>
      </c>
      <c r="AS122" s="93">
        <v>0</v>
      </c>
      <c r="AT122" s="93">
        <v>0</v>
      </c>
      <c r="AU122" s="93">
        <v>0</v>
      </c>
      <c r="AV122" s="93">
        <v>0</v>
      </c>
      <c r="AW122" s="93">
        <v>0</v>
      </c>
      <c r="AX122" s="93">
        <v>0</v>
      </c>
      <c r="AY122" s="94">
        <f t="shared" si="81"/>
        <v>0</v>
      </c>
      <c r="AZ122" s="95">
        <f t="shared" si="82"/>
        <v>0</v>
      </c>
      <c r="BA122" s="94">
        <f aca="true" t="shared" si="140" ref="BA122:BA127">AJ122-AY122</f>
        <v>0</v>
      </c>
      <c r="BB122" s="93">
        <f aca="true" t="shared" si="141" ref="BB122:BB127">+AM122</f>
        <v>0</v>
      </c>
      <c r="BC122" s="93">
        <v>0</v>
      </c>
      <c r="BD122" s="93">
        <v>0</v>
      </c>
      <c r="BE122" s="93">
        <v>0</v>
      </c>
      <c r="BF122" s="93">
        <v>0</v>
      </c>
      <c r="BG122" s="93">
        <v>0</v>
      </c>
      <c r="BH122" s="93">
        <v>0</v>
      </c>
      <c r="BI122" s="93">
        <v>0</v>
      </c>
      <c r="BJ122" s="93">
        <v>0</v>
      </c>
      <c r="BK122" s="93">
        <v>0</v>
      </c>
      <c r="BL122" s="93">
        <v>0</v>
      </c>
      <c r="BM122" s="93">
        <v>0</v>
      </c>
      <c r="BN122" s="94">
        <f t="shared" si="101"/>
        <v>0</v>
      </c>
      <c r="BO122" s="95">
        <f t="shared" si="89"/>
        <v>0</v>
      </c>
      <c r="BP122" s="96">
        <f aca="true" t="shared" si="142" ref="BP122:BP127">AY122-BN122</f>
        <v>0</v>
      </c>
      <c r="BR122" s="336">
        <f>VLOOKUP(M122,'[2]EJEGAST ENERO'!$D$2:$N$136,11,0)</f>
        <v>0</v>
      </c>
      <c r="BS122" s="363">
        <f>+W122-BR122</f>
        <v>0</v>
      </c>
      <c r="BT122" s="336"/>
      <c r="BU122" s="336"/>
    </row>
    <row r="123" spans="1:73" ht="12.75">
      <c r="A123" s="89" t="s">
        <v>64</v>
      </c>
      <c r="B123" s="105" t="s">
        <v>144</v>
      </c>
      <c r="C123" s="90" t="s">
        <v>69</v>
      </c>
      <c r="D123" s="90" t="s">
        <v>72</v>
      </c>
      <c r="E123" s="90" t="s">
        <v>72</v>
      </c>
      <c r="F123" s="97" t="s">
        <v>109</v>
      </c>
      <c r="G123" s="97" t="s">
        <v>188</v>
      </c>
      <c r="H123" s="90" t="s">
        <v>66</v>
      </c>
      <c r="I123" s="90"/>
      <c r="J123" s="90"/>
      <c r="K123" s="91">
        <v>133</v>
      </c>
      <c r="L123" s="91"/>
      <c r="M123" s="343"/>
      <c r="N123" s="98" t="s">
        <v>112</v>
      </c>
      <c r="O123" s="93">
        <v>0</v>
      </c>
      <c r="P123" s="93">
        <v>0</v>
      </c>
      <c r="Q123" s="93">
        <v>0</v>
      </c>
      <c r="R123" s="93"/>
      <c r="S123" s="93"/>
      <c r="T123" s="94">
        <f t="shared" si="90"/>
        <v>0</v>
      </c>
      <c r="U123" s="94">
        <f t="shared" si="84"/>
        <v>0</v>
      </c>
      <c r="V123" s="93"/>
      <c r="W123" s="94">
        <f t="shared" si="139"/>
        <v>0</v>
      </c>
      <c r="X123" s="93">
        <v>0</v>
      </c>
      <c r="Y123" s="93"/>
      <c r="Z123" s="93"/>
      <c r="AA123" s="93">
        <v>0</v>
      </c>
      <c r="AB123" s="93">
        <v>0</v>
      </c>
      <c r="AC123" s="93">
        <v>0</v>
      </c>
      <c r="AD123" s="93">
        <v>0</v>
      </c>
      <c r="AE123" s="93"/>
      <c r="AF123" s="93">
        <v>0</v>
      </c>
      <c r="AG123" s="93">
        <v>0</v>
      </c>
      <c r="AH123" s="93">
        <v>0</v>
      </c>
      <c r="AI123" s="93"/>
      <c r="AJ123" s="94">
        <f t="shared" si="100"/>
        <v>0</v>
      </c>
      <c r="AK123" s="95">
        <f t="shared" si="86"/>
        <v>0</v>
      </c>
      <c r="AL123" s="94">
        <f t="shared" si="130"/>
        <v>0</v>
      </c>
      <c r="AM123" s="93">
        <v>0</v>
      </c>
      <c r="AN123" s="93"/>
      <c r="AO123" s="93"/>
      <c r="AP123" s="93">
        <v>0</v>
      </c>
      <c r="AQ123" s="93">
        <v>0</v>
      </c>
      <c r="AR123" s="93">
        <v>0</v>
      </c>
      <c r="AS123" s="93">
        <v>0</v>
      </c>
      <c r="AT123" s="93"/>
      <c r="AU123" s="93">
        <v>0</v>
      </c>
      <c r="AV123" s="93">
        <v>0</v>
      </c>
      <c r="AW123" s="93">
        <v>0</v>
      </c>
      <c r="AX123" s="93"/>
      <c r="AY123" s="94">
        <f t="shared" si="81"/>
        <v>0</v>
      </c>
      <c r="AZ123" s="95">
        <f t="shared" si="82"/>
        <v>0</v>
      </c>
      <c r="BA123" s="94">
        <f t="shared" si="140"/>
        <v>0</v>
      </c>
      <c r="BB123" s="93">
        <f t="shared" si="141"/>
        <v>0</v>
      </c>
      <c r="BC123" s="93"/>
      <c r="BD123" s="93"/>
      <c r="BE123" s="93">
        <v>0</v>
      </c>
      <c r="BF123" s="93">
        <v>0</v>
      </c>
      <c r="BG123" s="93">
        <v>0</v>
      </c>
      <c r="BH123" s="93">
        <v>0</v>
      </c>
      <c r="BI123" s="93">
        <f>+AT123</f>
        <v>0</v>
      </c>
      <c r="BJ123" s="93">
        <v>0</v>
      </c>
      <c r="BK123" s="93"/>
      <c r="BL123" s="93"/>
      <c r="BM123" s="93"/>
      <c r="BN123" s="94">
        <f t="shared" si="101"/>
        <v>0</v>
      </c>
      <c r="BO123" s="95">
        <f t="shared" si="89"/>
        <v>0</v>
      </c>
      <c r="BP123" s="96">
        <f t="shared" si="142"/>
        <v>0</v>
      </c>
      <c r="BR123" s="336"/>
      <c r="BS123" s="363"/>
      <c r="BT123" s="336"/>
      <c r="BU123" s="336"/>
    </row>
    <row r="124" spans="1:73" ht="12.75">
      <c r="A124" s="89" t="s">
        <v>64</v>
      </c>
      <c r="B124" s="105" t="s">
        <v>144</v>
      </c>
      <c r="C124" s="90" t="s">
        <v>69</v>
      </c>
      <c r="D124" s="90" t="s">
        <v>72</v>
      </c>
      <c r="E124" s="90" t="s">
        <v>72</v>
      </c>
      <c r="F124" s="97" t="s">
        <v>109</v>
      </c>
      <c r="G124" s="97" t="s">
        <v>189</v>
      </c>
      <c r="H124" s="90" t="s">
        <v>66</v>
      </c>
      <c r="I124" s="90"/>
      <c r="J124" s="90"/>
      <c r="K124" s="91">
        <v>134</v>
      </c>
      <c r="L124" s="91"/>
      <c r="M124" s="343">
        <v>221</v>
      </c>
      <c r="N124" s="98" t="s">
        <v>113</v>
      </c>
      <c r="O124" s="93">
        <v>103000000</v>
      </c>
      <c r="P124" s="93">
        <v>0</v>
      </c>
      <c r="Q124" s="93">
        <v>0</v>
      </c>
      <c r="R124" s="93">
        <v>0</v>
      </c>
      <c r="S124" s="93">
        <v>0</v>
      </c>
      <c r="T124" s="94">
        <f t="shared" si="90"/>
        <v>0</v>
      </c>
      <c r="U124" s="94">
        <f t="shared" si="84"/>
        <v>103000000</v>
      </c>
      <c r="V124" s="93"/>
      <c r="W124" s="94">
        <f t="shared" si="139"/>
        <v>103000000</v>
      </c>
      <c r="X124" s="93">
        <v>0</v>
      </c>
      <c r="Y124" s="93">
        <v>0</v>
      </c>
      <c r="Z124" s="93">
        <v>0</v>
      </c>
      <c r="AA124" s="93">
        <v>0</v>
      </c>
      <c r="AB124" s="93">
        <v>0</v>
      </c>
      <c r="AC124" s="93">
        <v>0</v>
      </c>
      <c r="AD124" s="93">
        <v>0</v>
      </c>
      <c r="AE124" s="93">
        <v>0</v>
      </c>
      <c r="AF124" s="93">
        <v>0</v>
      </c>
      <c r="AG124" s="93">
        <v>0</v>
      </c>
      <c r="AH124" s="93">
        <v>0</v>
      </c>
      <c r="AI124" s="93">
        <v>0</v>
      </c>
      <c r="AJ124" s="94">
        <f t="shared" si="100"/>
        <v>0</v>
      </c>
      <c r="AK124" s="95">
        <f t="shared" si="86"/>
        <v>0</v>
      </c>
      <c r="AL124" s="94">
        <f t="shared" si="130"/>
        <v>103000000</v>
      </c>
      <c r="AM124" s="93">
        <v>0</v>
      </c>
      <c r="AN124" s="93">
        <v>0</v>
      </c>
      <c r="AO124" s="93">
        <v>0</v>
      </c>
      <c r="AP124" s="93">
        <v>0</v>
      </c>
      <c r="AQ124" s="93">
        <v>0</v>
      </c>
      <c r="AR124" s="93">
        <v>0</v>
      </c>
      <c r="AS124" s="93">
        <v>0</v>
      </c>
      <c r="AT124" s="93">
        <v>0</v>
      </c>
      <c r="AU124" s="93">
        <v>0</v>
      </c>
      <c r="AV124" s="93">
        <v>0</v>
      </c>
      <c r="AW124" s="93">
        <v>0</v>
      </c>
      <c r="AX124" s="93">
        <v>0</v>
      </c>
      <c r="AY124" s="94">
        <f t="shared" si="81"/>
        <v>0</v>
      </c>
      <c r="AZ124" s="95">
        <f t="shared" si="82"/>
        <v>0</v>
      </c>
      <c r="BA124" s="94">
        <f t="shared" si="140"/>
        <v>0</v>
      </c>
      <c r="BB124" s="93">
        <f t="shared" si="141"/>
        <v>0</v>
      </c>
      <c r="BC124" s="93">
        <v>0</v>
      </c>
      <c r="BD124" s="93">
        <v>0</v>
      </c>
      <c r="BE124" s="93">
        <v>0</v>
      </c>
      <c r="BF124" s="93">
        <v>0</v>
      </c>
      <c r="BG124" s="93">
        <v>0</v>
      </c>
      <c r="BH124" s="93">
        <v>0</v>
      </c>
      <c r="BI124" s="93">
        <v>0</v>
      </c>
      <c r="BJ124" s="93">
        <v>0</v>
      </c>
      <c r="BK124" s="93">
        <v>0</v>
      </c>
      <c r="BL124" s="93">
        <v>0</v>
      </c>
      <c r="BM124" s="93">
        <v>0</v>
      </c>
      <c r="BN124" s="94">
        <f t="shared" si="101"/>
        <v>0</v>
      </c>
      <c r="BO124" s="95">
        <f t="shared" si="89"/>
        <v>0</v>
      </c>
      <c r="BP124" s="96">
        <f t="shared" si="142"/>
        <v>0</v>
      </c>
      <c r="BR124" s="336">
        <f>VLOOKUP(M124,'[2]EJEGAST ENERO'!$D$2:$N$136,11,0)</f>
        <v>103000000</v>
      </c>
      <c r="BS124" s="363">
        <f>+W124-BR124</f>
        <v>0</v>
      </c>
      <c r="BT124" s="336"/>
      <c r="BU124" s="336"/>
    </row>
    <row r="125" spans="1:73" ht="12.75">
      <c r="A125" s="89" t="s">
        <v>64</v>
      </c>
      <c r="B125" s="105" t="s">
        <v>144</v>
      </c>
      <c r="C125" s="90" t="s">
        <v>69</v>
      </c>
      <c r="D125" s="90" t="s">
        <v>72</v>
      </c>
      <c r="E125" s="90" t="s">
        <v>72</v>
      </c>
      <c r="F125" s="97" t="s">
        <v>114</v>
      </c>
      <c r="G125" s="90" t="s">
        <v>67</v>
      </c>
      <c r="H125" s="90" t="s">
        <v>66</v>
      </c>
      <c r="I125" s="90"/>
      <c r="J125" s="90"/>
      <c r="K125" s="91">
        <v>135</v>
      </c>
      <c r="L125" s="91"/>
      <c r="M125" s="343">
        <v>222</v>
      </c>
      <c r="N125" s="98" t="s">
        <v>115</v>
      </c>
      <c r="O125" s="93">
        <v>156000000</v>
      </c>
      <c r="P125" s="93">
        <v>0</v>
      </c>
      <c r="Q125" s="93">
        <v>0</v>
      </c>
      <c r="R125" s="93">
        <v>0</v>
      </c>
      <c r="S125" s="93">
        <v>0</v>
      </c>
      <c r="T125" s="94">
        <f t="shared" si="90"/>
        <v>0</v>
      </c>
      <c r="U125" s="94">
        <f t="shared" si="84"/>
        <v>156000000</v>
      </c>
      <c r="V125" s="93"/>
      <c r="W125" s="94">
        <f t="shared" si="139"/>
        <v>156000000</v>
      </c>
      <c r="X125" s="93">
        <v>1047583</v>
      </c>
      <c r="Y125" s="93">
        <v>0</v>
      </c>
      <c r="Z125" s="93">
        <v>0</v>
      </c>
      <c r="AA125" s="93">
        <v>0</v>
      </c>
      <c r="AB125" s="93">
        <v>0</v>
      </c>
      <c r="AC125" s="93">
        <v>0</v>
      </c>
      <c r="AD125" s="93">
        <v>0</v>
      </c>
      <c r="AE125" s="93">
        <v>0</v>
      </c>
      <c r="AF125" s="93">
        <v>0</v>
      </c>
      <c r="AG125" s="93">
        <v>0</v>
      </c>
      <c r="AH125" s="93">
        <v>0</v>
      </c>
      <c r="AI125" s="93">
        <v>0</v>
      </c>
      <c r="AJ125" s="94">
        <f t="shared" si="100"/>
        <v>1047583</v>
      </c>
      <c r="AK125" s="95">
        <f t="shared" si="86"/>
        <v>0.006715275641025641</v>
      </c>
      <c r="AL125" s="94">
        <f t="shared" si="130"/>
        <v>154952417</v>
      </c>
      <c r="AM125" s="93">
        <v>1047583</v>
      </c>
      <c r="AN125" s="93">
        <v>0</v>
      </c>
      <c r="AO125" s="93">
        <v>0</v>
      </c>
      <c r="AP125" s="93">
        <v>0</v>
      </c>
      <c r="AQ125" s="93">
        <v>0</v>
      </c>
      <c r="AR125" s="93">
        <v>0</v>
      </c>
      <c r="AS125" s="93">
        <v>0</v>
      </c>
      <c r="AT125" s="93">
        <v>0</v>
      </c>
      <c r="AU125" s="93">
        <v>0</v>
      </c>
      <c r="AV125" s="93">
        <v>0</v>
      </c>
      <c r="AW125" s="93">
        <v>0</v>
      </c>
      <c r="AX125" s="93">
        <v>0</v>
      </c>
      <c r="AY125" s="94">
        <f t="shared" si="81"/>
        <v>1047583</v>
      </c>
      <c r="AZ125" s="95">
        <f t="shared" si="82"/>
        <v>1</v>
      </c>
      <c r="BA125" s="94">
        <f t="shared" si="140"/>
        <v>0</v>
      </c>
      <c r="BB125" s="93">
        <f t="shared" si="141"/>
        <v>1047583</v>
      </c>
      <c r="BC125" s="93">
        <v>0</v>
      </c>
      <c r="BD125" s="93">
        <v>0</v>
      </c>
      <c r="BE125" s="93">
        <v>0</v>
      </c>
      <c r="BF125" s="93">
        <v>0</v>
      </c>
      <c r="BG125" s="93">
        <v>0</v>
      </c>
      <c r="BH125" s="93">
        <v>0</v>
      </c>
      <c r="BI125" s="93">
        <v>0</v>
      </c>
      <c r="BJ125" s="93">
        <v>0</v>
      </c>
      <c r="BK125" s="93">
        <v>0</v>
      </c>
      <c r="BL125" s="93">
        <v>0</v>
      </c>
      <c r="BM125" s="93">
        <v>0</v>
      </c>
      <c r="BN125" s="94">
        <f t="shared" si="101"/>
        <v>1047583</v>
      </c>
      <c r="BO125" s="95">
        <f t="shared" si="89"/>
        <v>1</v>
      </c>
      <c r="BP125" s="96">
        <f t="shared" si="142"/>
        <v>0</v>
      </c>
      <c r="BR125" s="336">
        <f>VLOOKUP(M125,'[2]EJEGAST ENERO'!$D$2:$N$136,11,0)</f>
        <v>156000000</v>
      </c>
      <c r="BS125" s="363">
        <f>+W125-BR125</f>
        <v>0</v>
      </c>
      <c r="BT125" s="336"/>
      <c r="BU125" s="336"/>
    </row>
    <row r="126" spans="1:73" ht="12.75">
      <c r="A126" s="89" t="s">
        <v>64</v>
      </c>
      <c r="B126" s="105" t="s">
        <v>144</v>
      </c>
      <c r="C126" s="90" t="s">
        <v>69</v>
      </c>
      <c r="D126" s="90" t="s">
        <v>72</v>
      </c>
      <c r="E126" s="90" t="s">
        <v>72</v>
      </c>
      <c r="F126" s="97" t="s">
        <v>116</v>
      </c>
      <c r="G126" s="90" t="s">
        <v>67</v>
      </c>
      <c r="H126" s="90" t="s">
        <v>66</v>
      </c>
      <c r="I126" s="90"/>
      <c r="J126" s="90"/>
      <c r="K126" s="91">
        <v>136</v>
      </c>
      <c r="L126" s="91"/>
      <c r="M126" s="343"/>
      <c r="N126" s="98" t="s">
        <v>117</v>
      </c>
      <c r="O126" s="93">
        <v>0</v>
      </c>
      <c r="P126" s="93">
        <v>0</v>
      </c>
      <c r="Q126" s="93">
        <v>0</v>
      </c>
      <c r="R126" s="93"/>
      <c r="S126" s="93"/>
      <c r="T126" s="94">
        <f t="shared" si="90"/>
        <v>0</v>
      </c>
      <c r="U126" s="94">
        <f t="shared" si="84"/>
        <v>0</v>
      </c>
      <c r="V126" s="93"/>
      <c r="W126" s="94">
        <f t="shared" si="139"/>
        <v>0</v>
      </c>
      <c r="X126" s="93">
        <v>0</v>
      </c>
      <c r="Y126" s="93"/>
      <c r="Z126" s="93"/>
      <c r="AA126" s="93">
        <v>0</v>
      </c>
      <c r="AB126" s="93">
        <v>0</v>
      </c>
      <c r="AC126" s="93">
        <v>0</v>
      </c>
      <c r="AD126" s="93">
        <v>0</v>
      </c>
      <c r="AE126" s="93"/>
      <c r="AF126" s="93">
        <v>0</v>
      </c>
      <c r="AG126" s="93">
        <v>0</v>
      </c>
      <c r="AH126" s="93">
        <v>0</v>
      </c>
      <c r="AI126" s="93"/>
      <c r="AJ126" s="94">
        <f t="shared" si="100"/>
        <v>0</v>
      </c>
      <c r="AK126" s="95">
        <f t="shared" si="86"/>
        <v>0</v>
      </c>
      <c r="AL126" s="94">
        <f t="shared" si="130"/>
        <v>0</v>
      </c>
      <c r="AM126" s="93">
        <v>0</v>
      </c>
      <c r="AN126" s="93"/>
      <c r="AO126" s="93"/>
      <c r="AP126" s="93">
        <v>0</v>
      </c>
      <c r="AQ126" s="93">
        <v>0</v>
      </c>
      <c r="AR126" s="93">
        <v>0</v>
      </c>
      <c r="AS126" s="93">
        <v>0</v>
      </c>
      <c r="AT126" s="93"/>
      <c r="AU126" s="93">
        <v>0</v>
      </c>
      <c r="AV126" s="93">
        <v>0</v>
      </c>
      <c r="AW126" s="93">
        <v>0</v>
      </c>
      <c r="AX126" s="93"/>
      <c r="AY126" s="94">
        <f t="shared" si="81"/>
        <v>0</v>
      </c>
      <c r="AZ126" s="95">
        <f t="shared" si="82"/>
        <v>0</v>
      </c>
      <c r="BA126" s="94">
        <f t="shared" si="140"/>
        <v>0</v>
      </c>
      <c r="BB126" s="93">
        <f t="shared" si="141"/>
        <v>0</v>
      </c>
      <c r="BC126" s="93"/>
      <c r="BD126" s="93"/>
      <c r="BE126" s="93">
        <v>0</v>
      </c>
      <c r="BF126" s="93">
        <v>0</v>
      </c>
      <c r="BG126" s="93">
        <v>0</v>
      </c>
      <c r="BH126" s="93">
        <v>0</v>
      </c>
      <c r="BI126" s="93">
        <f>+AT126</f>
        <v>0</v>
      </c>
      <c r="BJ126" s="93">
        <v>0</v>
      </c>
      <c r="BK126" s="93"/>
      <c r="BL126" s="93"/>
      <c r="BM126" s="93"/>
      <c r="BN126" s="94">
        <f t="shared" si="101"/>
        <v>0</v>
      </c>
      <c r="BO126" s="95">
        <f t="shared" si="89"/>
        <v>0</v>
      </c>
      <c r="BP126" s="96">
        <f t="shared" si="142"/>
        <v>0</v>
      </c>
      <c r="BR126" s="336"/>
      <c r="BS126" s="363"/>
      <c r="BT126" s="336"/>
      <c r="BU126" s="336"/>
    </row>
    <row r="127" spans="1:73" ht="12.75">
      <c r="A127" s="89" t="s">
        <v>64</v>
      </c>
      <c r="B127" s="105" t="s">
        <v>144</v>
      </c>
      <c r="C127" s="90" t="s">
        <v>69</v>
      </c>
      <c r="D127" s="90" t="s">
        <v>72</v>
      </c>
      <c r="E127" s="90" t="s">
        <v>72</v>
      </c>
      <c r="F127" s="97" t="s">
        <v>118</v>
      </c>
      <c r="G127" s="90" t="s">
        <v>67</v>
      </c>
      <c r="H127" s="90" t="s">
        <v>66</v>
      </c>
      <c r="I127" s="90"/>
      <c r="J127" s="90"/>
      <c r="K127" s="91">
        <v>137</v>
      </c>
      <c r="L127" s="91"/>
      <c r="M127" s="343">
        <v>224</v>
      </c>
      <c r="N127" s="98" t="s">
        <v>119</v>
      </c>
      <c r="O127" s="93">
        <v>479000000</v>
      </c>
      <c r="P127" s="93">
        <v>0</v>
      </c>
      <c r="Q127" s="93">
        <v>0</v>
      </c>
      <c r="R127" s="93">
        <v>0</v>
      </c>
      <c r="S127" s="93">
        <v>0</v>
      </c>
      <c r="T127" s="94">
        <f t="shared" si="90"/>
        <v>0</v>
      </c>
      <c r="U127" s="94">
        <f t="shared" si="84"/>
        <v>479000000</v>
      </c>
      <c r="V127" s="93"/>
      <c r="W127" s="94">
        <f t="shared" si="139"/>
        <v>479000000</v>
      </c>
      <c r="X127" s="93">
        <v>430554433</v>
      </c>
      <c r="Y127" s="93">
        <v>0</v>
      </c>
      <c r="Z127" s="93">
        <v>0</v>
      </c>
      <c r="AA127" s="93">
        <v>0</v>
      </c>
      <c r="AB127" s="93">
        <v>0</v>
      </c>
      <c r="AC127" s="93">
        <v>0</v>
      </c>
      <c r="AD127" s="93">
        <v>0</v>
      </c>
      <c r="AE127" s="93">
        <v>0</v>
      </c>
      <c r="AF127" s="93">
        <v>0</v>
      </c>
      <c r="AG127" s="93">
        <v>0</v>
      </c>
      <c r="AH127" s="93">
        <v>0</v>
      </c>
      <c r="AI127" s="93">
        <v>0</v>
      </c>
      <c r="AJ127" s="94">
        <f t="shared" si="100"/>
        <v>430554433</v>
      </c>
      <c r="AK127" s="95">
        <f t="shared" si="86"/>
        <v>0.8988610292275574</v>
      </c>
      <c r="AL127" s="94">
        <f t="shared" si="130"/>
        <v>48445567</v>
      </c>
      <c r="AM127" s="93">
        <v>430554433</v>
      </c>
      <c r="AN127" s="93">
        <v>0</v>
      </c>
      <c r="AO127" s="93">
        <v>0</v>
      </c>
      <c r="AP127" s="93">
        <v>0</v>
      </c>
      <c r="AQ127" s="93">
        <v>0</v>
      </c>
      <c r="AR127" s="93">
        <v>0</v>
      </c>
      <c r="AS127" s="93">
        <v>0</v>
      </c>
      <c r="AT127" s="93">
        <v>0</v>
      </c>
      <c r="AU127" s="93">
        <v>0</v>
      </c>
      <c r="AV127" s="93">
        <v>0</v>
      </c>
      <c r="AW127" s="93">
        <v>0</v>
      </c>
      <c r="AX127" s="93">
        <v>0</v>
      </c>
      <c r="AY127" s="94">
        <f t="shared" si="81"/>
        <v>430554433</v>
      </c>
      <c r="AZ127" s="95">
        <f t="shared" si="82"/>
        <v>1</v>
      </c>
      <c r="BA127" s="94">
        <f t="shared" si="140"/>
        <v>0</v>
      </c>
      <c r="BB127" s="93">
        <f t="shared" si="141"/>
        <v>430554433</v>
      </c>
      <c r="BC127" s="93">
        <v>0</v>
      </c>
      <c r="BD127" s="93">
        <v>0</v>
      </c>
      <c r="BE127" s="93">
        <v>0</v>
      </c>
      <c r="BF127" s="93">
        <v>0</v>
      </c>
      <c r="BG127" s="93">
        <v>0</v>
      </c>
      <c r="BH127" s="93">
        <v>0</v>
      </c>
      <c r="BI127" s="93">
        <v>0</v>
      </c>
      <c r="BJ127" s="93">
        <v>0</v>
      </c>
      <c r="BK127" s="93">
        <v>0</v>
      </c>
      <c r="BL127" s="93">
        <v>0</v>
      </c>
      <c r="BM127" s="93">
        <v>0</v>
      </c>
      <c r="BN127" s="94">
        <f t="shared" si="101"/>
        <v>430554433</v>
      </c>
      <c r="BO127" s="95">
        <f t="shared" si="89"/>
        <v>1</v>
      </c>
      <c r="BP127" s="96">
        <f t="shared" si="142"/>
        <v>0</v>
      </c>
      <c r="BR127" s="336">
        <f>VLOOKUP(M127,'[2]EJEGAST ENERO'!$D$2:$N$136,11,0)</f>
        <v>479000000</v>
      </c>
      <c r="BS127" s="363">
        <f>+W127-BR127</f>
        <v>0</v>
      </c>
      <c r="BT127" s="336"/>
      <c r="BU127" s="336"/>
    </row>
    <row r="128" spans="1:73" ht="12.75">
      <c r="A128" s="109" t="s">
        <v>64</v>
      </c>
      <c r="B128" s="118" t="s">
        <v>144</v>
      </c>
      <c r="C128" s="110" t="s">
        <v>69</v>
      </c>
      <c r="D128" s="111" t="s">
        <v>72</v>
      </c>
      <c r="E128" s="118" t="s">
        <v>75</v>
      </c>
      <c r="F128" s="110" t="s">
        <v>66</v>
      </c>
      <c r="G128" s="110" t="s">
        <v>67</v>
      </c>
      <c r="H128" s="110" t="s">
        <v>66</v>
      </c>
      <c r="I128" s="110"/>
      <c r="J128" s="110"/>
      <c r="K128" s="110"/>
      <c r="L128" s="110"/>
      <c r="M128" s="343"/>
      <c r="N128" s="112" t="s">
        <v>122</v>
      </c>
      <c r="O128" s="113">
        <f aca="true" t="shared" si="143" ref="O128:T128">SUM(O129:O131)</f>
        <v>0</v>
      </c>
      <c r="P128" s="113">
        <f>SUM(P129:P131)</f>
        <v>0</v>
      </c>
      <c r="Q128" s="113">
        <f>SUM(Q129:Q131)</f>
        <v>0</v>
      </c>
      <c r="R128" s="113">
        <f t="shared" si="143"/>
        <v>0</v>
      </c>
      <c r="S128" s="113">
        <f t="shared" si="143"/>
        <v>0</v>
      </c>
      <c r="T128" s="113">
        <f t="shared" si="143"/>
        <v>0</v>
      </c>
      <c r="U128" s="113">
        <f t="shared" si="84"/>
        <v>0</v>
      </c>
      <c r="V128" s="113">
        <f>SUM(V129:V131)</f>
        <v>0</v>
      </c>
      <c r="W128" s="113">
        <f>SUM(W129:W131)</f>
        <v>0</v>
      </c>
      <c r="X128" s="113">
        <f aca="true" t="shared" si="144" ref="X128:AI128">SUM(X129:X131)</f>
        <v>0</v>
      </c>
      <c r="Y128" s="113">
        <f t="shared" si="144"/>
        <v>0</v>
      </c>
      <c r="Z128" s="113">
        <f t="shared" si="144"/>
        <v>0</v>
      </c>
      <c r="AA128" s="113">
        <f t="shared" si="144"/>
        <v>0</v>
      </c>
      <c r="AB128" s="113">
        <f t="shared" si="144"/>
        <v>0</v>
      </c>
      <c r="AC128" s="113">
        <f t="shared" si="144"/>
        <v>0</v>
      </c>
      <c r="AD128" s="113">
        <f t="shared" si="144"/>
        <v>0</v>
      </c>
      <c r="AE128" s="114">
        <f>SUM(AE129:AE131)</f>
        <v>0</v>
      </c>
      <c r="AF128" s="114">
        <f>SUM(AF129:AF131)</f>
        <v>0</v>
      </c>
      <c r="AG128" s="115">
        <f>SUM(AG129:AG131)</f>
        <v>0</v>
      </c>
      <c r="AH128" s="115">
        <f>SUM(AH129:AH131)</f>
        <v>0</v>
      </c>
      <c r="AI128" s="113">
        <f t="shared" si="144"/>
        <v>0</v>
      </c>
      <c r="AJ128" s="113">
        <f t="shared" si="100"/>
        <v>0</v>
      </c>
      <c r="AK128" s="116">
        <f t="shared" si="86"/>
        <v>0</v>
      </c>
      <c r="AL128" s="113">
        <f>SUM(AL129:AL131)</f>
        <v>0</v>
      </c>
      <c r="AM128" s="113">
        <f aca="true" t="shared" si="145" ref="AM128:AX128">SUM(AM129:AM131)</f>
        <v>0</v>
      </c>
      <c r="AN128" s="113">
        <f t="shared" si="145"/>
        <v>0</v>
      </c>
      <c r="AO128" s="113">
        <f t="shared" si="145"/>
        <v>0</v>
      </c>
      <c r="AP128" s="113">
        <f t="shared" si="145"/>
        <v>0</v>
      </c>
      <c r="AQ128" s="113">
        <f t="shared" si="145"/>
        <v>0</v>
      </c>
      <c r="AR128" s="113">
        <f t="shared" si="145"/>
        <v>0</v>
      </c>
      <c r="AS128" s="113">
        <f t="shared" si="145"/>
        <v>0</v>
      </c>
      <c r="AT128" s="114">
        <f t="shared" si="145"/>
        <v>0</v>
      </c>
      <c r="AU128" s="114">
        <f t="shared" si="145"/>
        <v>0</v>
      </c>
      <c r="AV128" s="115">
        <f t="shared" si="145"/>
        <v>0</v>
      </c>
      <c r="AW128" s="113">
        <f t="shared" si="145"/>
        <v>0</v>
      </c>
      <c r="AX128" s="113">
        <f t="shared" si="145"/>
        <v>0</v>
      </c>
      <c r="AY128" s="113">
        <f t="shared" si="81"/>
        <v>0</v>
      </c>
      <c r="AZ128" s="116">
        <f t="shared" si="82"/>
        <v>0</v>
      </c>
      <c r="BA128" s="113">
        <f>SUM(BA129:BA131)</f>
        <v>0</v>
      </c>
      <c r="BB128" s="113">
        <f aca="true" t="shared" si="146" ref="BB128:BM128">SUM(BB129:BB131)</f>
        <v>0</v>
      </c>
      <c r="BC128" s="113">
        <f t="shared" si="146"/>
        <v>0</v>
      </c>
      <c r="BD128" s="113">
        <f t="shared" si="146"/>
        <v>0</v>
      </c>
      <c r="BE128" s="113">
        <f t="shared" si="146"/>
        <v>0</v>
      </c>
      <c r="BF128" s="113">
        <f t="shared" si="146"/>
        <v>0</v>
      </c>
      <c r="BG128" s="113">
        <f t="shared" si="146"/>
        <v>0</v>
      </c>
      <c r="BH128" s="113">
        <f t="shared" si="146"/>
        <v>0</v>
      </c>
      <c r="BI128" s="114">
        <f t="shared" si="146"/>
        <v>0</v>
      </c>
      <c r="BJ128" s="114">
        <f t="shared" si="146"/>
        <v>0</v>
      </c>
      <c r="BK128" s="115">
        <f t="shared" si="146"/>
        <v>0</v>
      </c>
      <c r="BL128" s="113">
        <f t="shared" si="146"/>
        <v>0</v>
      </c>
      <c r="BM128" s="113">
        <f t="shared" si="146"/>
        <v>0</v>
      </c>
      <c r="BN128" s="113">
        <f t="shared" si="101"/>
        <v>0</v>
      </c>
      <c r="BO128" s="116">
        <f t="shared" si="89"/>
        <v>0</v>
      </c>
      <c r="BP128" s="117">
        <f>SUM(BP129:BP131)</f>
        <v>0</v>
      </c>
      <c r="BR128" s="336"/>
      <c r="BS128" s="363"/>
      <c r="BT128" s="336"/>
      <c r="BU128" s="336"/>
    </row>
    <row r="129" spans="1:73" ht="12.75">
      <c r="A129" s="89" t="s">
        <v>64</v>
      </c>
      <c r="B129" s="105" t="s">
        <v>144</v>
      </c>
      <c r="C129" s="90" t="s">
        <v>69</v>
      </c>
      <c r="D129" s="90" t="s">
        <v>72</v>
      </c>
      <c r="E129" s="97" t="s">
        <v>75</v>
      </c>
      <c r="F129" s="97" t="s">
        <v>72</v>
      </c>
      <c r="G129" s="90" t="s">
        <v>67</v>
      </c>
      <c r="H129" s="90" t="s">
        <v>66</v>
      </c>
      <c r="I129" s="90"/>
      <c r="J129" s="90"/>
      <c r="K129" s="91">
        <v>138</v>
      </c>
      <c r="L129" s="91"/>
      <c r="M129" s="343"/>
      <c r="N129" s="107" t="s">
        <v>123</v>
      </c>
      <c r="O129" s="93">
        <v>0</v>
      </c>
      <c r="P129" s="93">
        <v>0</v>
      </c>
      <c r="Q129" s="93">
        <v>0</v>
      </c>
      <c r="R129" s="93"/>
      <c r="S129" s="93"/>
      <c r="T129" s="94">
        <f t="shared" si="90"/>
        <v>0</v>
      </c>
      <c r="U129" s="94">
        <f t="shared" si="84"/>
        <v>0</v>
      </c>
      <c r="V129" s="93"/>
      <c r="W129" s="94">
        <f>+U129-V129</f>
        <v>0</v>
      </c>
      <c r="X129" s="93">
        <v>0</v>
      </c>
      <c r="Y129" s="93"/>
      <c r="Z129" s="93"/>
      <c r="AA129" s="93">
        <v>0</v>
      </c>
      <c r="AB129" s="93">
        <v>0</v>
      </c>
      <c r="AC129" s="93">
        <v>0</v>
      </c>
      <c r="AD129" s="93">
        <v>0</v>
      </c>
      <c r="AE129" s="93"/>
      <c r="AF129" s="93">
        <v>0</v>
      </c>
      <c r="AG129" s="93">
        <v>0</v>
      </c>
      <c r="AH129" s="93">
        <v>0</v>
      </c>
      <c r="AI129" s="93"/>
      <c r="AJ129" s="94">
        <f t="shared" si="100"/>
        <v>0</v>
      </c>
      <c r="AK129" s="95">
        <f t="shared" si="86"/>
        <v>0</v>
      </c>
      <c r="AL129" s="94">
        <f t="shared" si="130"/>
        <v>0</v>
      </c>
      <c r="AM129" s="93">
        <v>0</v>
      </c>
      <c r="AN129" s="93"/>
      <c r="AO129" s="93"/>
      <c r="AP129" s="93">
        <v>0</v>
      </c>
      <c r="AQ129" s="93">
        <v>0</v>
      </c>
      <c r="AR129" s="93">
        <v>0</v>
      </c>
      <c r="AS129" s="93">
        <v>0</v>
      </c>
      <c r="AT129" s="93"/>
      <c r="AU129" s="93">
        <v>0</v>
      </c>
      <c r="AV129" s="93">
        <v>0</v>
      </c>
      <c r="AW129" s="93">
        <v>0</v>
      </c>
      <c r="AX129" s="93"/>
      <c r="AY129" s="94">
        <f t="shared" si="81"/>
        <v>0</v>
      </c>
      <c r="AZ129" s="95">
        <f t="shared" si="82"/>
        <v>0</v>
      </c>
      <c r="BA129" s="94">
        <f>AJ129-AY129</f>
        <v>0</v>
      </c>
      <c r="BB129" s="93">
        <f>+AM129</f>
        <v>0</v>
      </c>
      <c r="BC129" s="93"/>
      <c r="BD129" s="93"/>
      <c r="BE129" s="93">
        <v>0</v>
      </c>
      <c r="BF129" s="93">
        <v>0</v>
      </c>
      <c r="BG129" s="93">
        <v>0</v>
      </c>
      <c r="BH129" s="93">
        <v>0</v>
      </c>
      <c r="BI129" s="93">
        <f>+AT129</f>
        <v>0</v>
      </c>
      <c r="BJ129" s="93">
        <v>0</v>
      </c>
      <c r="BK129" s="93"/>
      <c r="BL129" s="93"/>
      <c r="BM129" s="93"/>
      <c r="BN129" s="94">
        <f t="shared" si="101"/>
        <v>0</v>
      </c>
      <c r="BO129" s="95">
        <f t="shared" si="89"/>
        <v>0</v>
      </c>
      <c r="BP129" s="96">
        <f>AY129-BN129</f>
        <v>0</v>
      </c>
      <c r="BR129" s="336"/>
      <c r="BS129" s="363"/>
      <c r="BT129" s="336"/>
      <c r="BU129" s="336"/>
    </row>
    <row r="130" spans="1:76" s="58" customFormat="1" ht="12.75">
      <c r="A130" s="89" t="s">
        <v>64</v>
      </c>
      <c r="B130" s="105" t="s">
        <v>144</v>
      </c>
      <c r="C130" s="90" t="s">
        <v>69</v>
      </c>
      <c r="D130" s="90" t="s">
        <v>72</v>
      </c>
      <c r="E130" s="97" t="s">
        <v>75</v>
      </c>
      <c r="F130" s="97" t="s">
        <v>75</v>
      </c>
      <c r="G130" s="90" t="s">
        <v>67</v>
      </c>
      <c r="H130" s="90" t="s">
        <v>66</v>
      </c>
      <c r="I130" s="90"/>
      <c r="J130" s="90"/>
      <c r="K130" s="91">
        <v>139</v>
      </c>
      <c r="L130" s="91"/>
      <c r="M130" s="343"/>
      <c r="N130" s="98" t="s">
        <v>124</v>
      </c>
      <c r="O130" s="93">
        <v>0</v>
      </c>
      <c r="P130" s="93">
        <v>0</v>
      </c>
      <c r="Q130" s="93">
        <v>0</v>
      </c>
      <c r="R130" s="93"/>
      <c r="S130" s="93"/>
      <c r="T130" s="94">
        <f t="shared" si="90"/>
        <v>0</v>
      </c>
      <c r="U130" s="94">
        <f t="shared" si="84"/>
        <v>0</v>
      </c>
      <c r="V130" s="93"/>
      <c r="W130" s="94">
        <f>+U130-V130</f>
        <v>0</v>
      </c>
      <c r="X130" s="93">
        <v>0</v>
      </c>
      <c r="Y130" s="93"/>
      <c r="Z130" s="93"/>
      <c r="AA130" s="93">
        <v>0</v>
      </c>
      <c r="AB130" s="93">
        <v>0</v>
      </c>
      <c r="AC130" s="93">
        <v>0</v>
      </c>
      <c r="AD130" s="93">
        <v>0</v>
      </c>
      <c r="AE130" s="93"/>
      <c r="AF130" s="93">
        <v>0</v>
      </c>
      <c r="AG130" s="93">
        <v>0</v>
      </c>
      <c r="AH130" s="93">
        <v>0</v>
      </c>
      <c r="AI130" s="93"/>
      <c r="AJ130" s="94">
        <f t="shared" si="100"/>
        <v>0</v>
      </c>
      <c r="AK130" s="95">
        <f t="shared" si="86"/>
        <v>0</v>
      </c>
      <c r="AL130" s="94">
        <f t="shared" si="130"/>
        <v>0</v>
      </c>
      <c r="AM130" s="93">
        <v>0</v>
      </c>
      <c r="AN130" s="93"/>
      <c r="AO130" s="93"/>
      <c r="AP130" s="93">
        <v>0</v>
      </c>
      <c r="AQ130" s="93">
        <v>0</v>
      </c>
      <c r="AR130" s="93">
        <v>0</v>
      </c>
      <c r="AS130" s="93">
        <v>0</v>
      </c>
      <c r="AT130" s="93"/>
      <c r="AU130" s="93">
        <v>0</v>
      </c>
      <c r="AV130" s="93">
        <v>0</v>
      </c>
      <c r="AW130" s="93">
        <v>0</v>
      </c>
      <c r="AX130" s="93"/>
      <c r="AY130" s="94">
        <f t="shared" si="81"/>
        <v>0</v>
      </c>
      <c r="AZ130" s="95">
        <f t="shared" si="82"/>
        <v>0</v>
      </c>
      <c r="BA130" s="94">
        <f>AJ130-AY130</f>
        <v>0</v>
      </c>
      <c r="BB130" s="93">
        <f>+AM130</f>
        <v>0</v>
      </c>
      <c r="BC130" s="93"/>
      <c r="BD130" s="93"/>
      <c r="BE130" s="93">
        <v>0</v>
      </c>
      <c r="BF130" s="93">
        <v>0</v>
      </c>
      <c r="BG130" s="93">
        <v>0</v>
      </c>
      <c r="BH130" s="93">
        <v>0</v>
      </c>
      <c r="BI130" s="93">
        <f>+AT130</f>
        <v>0</v>
      </c>
      <c r="BJ130" s="93">
        <v>0</v>
      </c>
      <c r="BK130" s="93"/>
      <c r="BL130" s="93"/>
      <c r="BM130" s="93"/>
      <c r="BN130" s="94">
        <f t="shared" si="101"/>
        <v>0</v>
      </c>
      <c r="BO130" s="95">
        <f t="shared" si="89"/>
        <v>0</v>
      </c>
      <c r="BP130" s="96">
        <f>AY130-BN130</f>
        <v>0</v>
      </c>
      <c r="BR130" s="336"/>
      <c r="BS130" s="363"/>
      <c r="BT130" s="336"/>
      <c r="BU130" s="336"/>
      <c r="BV130" s="336"/>
      <c r="BW130" s="336"/>
      <c r="BX130" s="336"/>
    </row>
    <row r="131" spans="1:73" ht="12.75">
      <c r="A131" s="89" t="s">
        <v>64</v>
      </c>
      <c r="B131" s="105" t="s">
        <v>144</v>
      </c>
      <c r="C131" s="90" t="s">
        <v>69</v>
      </c>
      <c r="D131" s="90" t="s">
        <v>72</v>
      </c>
      <c r="E131" s="97" t="s">
        <v>75</v>
      </c>
      <c r="F131" s="97" t="s">
        <v>120</v>
      </c>
      <c r="G131" s="90" t="s">
        <v>67</v>
      </c>
      <c r="H131" s="90" t="s">
        <v>66</v>
      </c>
      <c r="I131" s="90"/>
      <c r="J131" s="90"/>
      <c r="K131" s="91">
        <v>140</v>
      </c>
      <c r="L131" s="91"/>
      <c r="M131" s="343"/>
      <c r="N131" s="107" t="s">
        <v>190</v>
      </c>
      <c r="O131" s="93">
        <v>0</v>
      </c>
      <c r="P131" s="93">
        <v>0</v>
      </c>
      <c r="Q131" s="93">
        <v>0</v>
      </c>
      <c r="R131" s="93"/>
      <c r="S131" s="93"/>
      <c r="T131" s="94">
        <f t="shared" si="90"/>
        <v>0</v>
      </c>
      <c r="U131" s="94">
        <f t="shared" si="84"/>
        <v>0</v>
      </c>
      <c r="V131" s="93"/>
      <c r="W131" s="94">
        <f>+U131-V131</f>
        <v>0</v>
      </c>
      <c r="X131" s="93">
        <v>0</v>
      </c>
      <c r="Y131" s="93"/>
      <c r="Z131" s="93"/>
      <c r="AA131" s="93">
        <v>0</v>
      </c>
      <c r="AB131" s="93">
        <v>0</v>
      </c>
      <c r="AC131" s="93">
        <v>0</v>
      </c>
      <c r="AD131" s="93">
        <v>0</v>
      </c>
      <c r="AE131" s="93"/>
      <c r="AF131" s="93">
        <v>0</v>
      </c>
      <c r="AG131" s="93">
        <v>0</v>
      </c>
      <c r="AH131" s="93">
        <v>0</v>
      </c>
      <c r="AI131" s="93"/>
      <c r="AJ131" s="94">
        <f t="shared" si="100"/>
        <v>0</v>
      </c>
      <c r="AK131" s="95">
        <f t="shared" si="86"/>
        <v>0</v>
      </c>
      <c r="AL131" s="94">
        <f t="shared" si="130"/>
        <v>0</v>
      </c>
      <c r="AM131" s="93">
        <v>0</v>
      </c>
      <c r="AN131" s="93"/>
      <c r="AO131" s="93"/>
      <c r="AP131" s="93">
        <v>0</v>
      </c>
      <c r="AQ131" s="93">
        <v>0</v>
      </c>
      <c r="AR131" s="93">
        <v>0</v>
      </c>
      <c r="AS131" s="93">
        <v>0</v>
      </c>
      <c r="AT131" s="93"/>
      <c r="AU131" s="93">
        <v>0</v>
      </c>
      <c r="AV131" s="93">
        <v>0</v>
      </c>
      <c r="AW131" s="93">
        <v>0</v>
      </c>
      <c r="AX131" s="93"/>
      <c r="AY131" s="94">
        <f t="shared" si="81"/>
        <v>0</v>
      </c>
      <c r="AZ131" s="95">
        <f t="shared" si="82"/>
        <v>0</v>
      </c>
      <c r="BA131" s="94">
        <f>AJ131-AY131</f>
        <v>0</v>
      </c>
      <c r="BB131" s="93">
        <f>+AM131</f>
        <v>0</v>
      </c>
      <c r="BC131" s="93"/>
      <c r="BD131" s="93"/>
      <c r="BE131" s="93">
        <v>0</v>
      </c>
      <c r="BF131" s="93">
        <v>0</v>
      </c>
      <c r="BG131" s="93">
        <v>0</v>
      </c>
      <c r="BH131" s="93">
        <v>0</v>
      </c>
      <c r="BI131" s="93">
        <f>+AT131</f>
        <v>0</v>
      </c>
      <c r="BJ131" s="93">
        <v>0</v>
      </c>
      <c r="BK131" s="93"/>
      <c r="BL131" s="93"/>
      <c r="BM131" s="93"/>
      <c r="BN131" s="94">
        <f t="shared" si="101"/>
        <v>0</v>
      </c>
      <c r="BO131" s="95">
        <f t="shared" si="89"/>
        <v>0</v>
      </c>
      <c r="BP131" s="96">
        <f>AY131-BN131</f>
        <v>0</v>
      </c>
      <c r="BR131" s="336"/>
      <c r="BS131" s="363"/>
      <c r="BT131" s="336"/>
      <c r="BU131" s="336"/>
    </row>
    <row r="132" spans="1:73" ht="12.75">
      <c r="A132" s="131" t="s">
        <v>64</v>
      </c>
      <c r="B132" s="135" t="s">
        <v>144</v>
      </c>
      <c r="C132" s="132" t="s">
        <v>69</v>
      </c>
      <c r="D132" s="133" t="s">
        <v>72</v>
      </c>
      <c r="E132" s="135" t="s">
        <v>77</v>
      </c>
      <c r="F132" s="132" t="s">
        <v>66</v>
      </c>
      <c r="G132" s="132" t="s">
        <v>67</v>
      </c>
      <c r="H132" s="132" t="s">
        <v>66</v>
      </c>
      <c r="I132" s="132"/>
      <c r="J132" s="132"/>
      <c r="K132" s="132"/>
      <c r="L132" s="132"/>
      <c r="M132" s="343"/>
      <c r="N132" s="112" t="s">
        <v>191</v>
      </c>
      <c r="O132" s="136">
        <f aca="true" t="shared" si="147" ref="O132:T132">O133+O139+O147</f>
        <v>18403000000</v>
      </c>
      <c r="P132" s="136">
        <f t="shared" si="147"/>
        <v>0</v>
      </c>
      <c r="Q132" s="136">
        <f t="shared" si="147"/>
        <v>0</v>
      </c>
      <c r="R132" s="136">
        <f t="shared" si="147"/>
        <v>0</v>
      </c>
      <c r="S132" s="136">
        <f t="shared" si="147"/>
        <v>0</v>
      </c>
      <c r="T132" s="136">
        <f t="shared" si="147"/>
        <v>0</v>
      </c>
      <c r="U132" s="136">
        <f t="shared" si="84"/>
        <v>18403000000</v>
      </c>
      <c r="V132" s="136">
        <f>V133+V139+V147</f>
        <v>0</v>
      </c>
      <c r="W132" s="136">
        <f>W133+W139+W147</f>
        <v>18403000000</v>
      </c>
      <c r="X132" s="136">
        <f aca="true" t="shared" si="148" ref="X132:AI132">X133+X139+X147</f>
        <v>165083745</v>
      </c>
      <c r="Y132" s="136">
        <f t="shared" si="148"/>
        <v>0</v>
      </c>
      <c r="Z132" s="136">
        <f t="shared" si="148"/>
        <v>0</v>
      </c>
      <c r="AA132" s="136">
        <f t="shared" si="148"/>
        <v>0</v>
      </c>
      <c r="AB132" s="136">
        <f t="shared" si="148"/>
        <v>0</v>
      </c>
      <c r="AC132" s="136">
        <f t="shared" si="148"/>
        <v>0</v>
      </c>
      <c r="AD132" s="136">
        <f t="shared" si="148"/>
        <v>0</v>
      </c>
      <c r="AE132" s="114">
        <f t="shared" si="148"/>
        <v>0</v>
      </c>
      <c r="AF132" s="114">
        <f>AF133+AF139+AF147</f>
        <v>0</v>
      </c>
      <c r="AG132" s="115">
        <f>AG133+AG139+AG147</f>
        <v>0</v>
      </c>
      <c r="AH132" s="115">
        <f>AH133+AH139+AH147</f>
        <v>0</v>
      </c>
      <c r="AI132" s="136">
        <f t="shared" si="148"/>
        <v>0</v>
      </c>
      <c r="AJ132" s="136">
        <f t="shared" si="100"/>
        <v>165083745</v>
      </c>
      <c r="AK132" s="137">
        <f t="shared" si="86"/>
        <v>0.008970480084768787</v>
      </c>
      <c r="AL132" s="136">
        <f>W132-AJ132</f>
        <v>18237916255</v>
      </c>
      <c r="AM132" s="136">
        <f aca="true" t="shared" si="149" ref="AM132:AX132">AM133+AM139+AM147</f>
        <v>165083745</v>
      </c>
      <c r="AN132" s="136">
        <f t="shared" si="149"/>
        <v>0</v>
      </c>
      <c r="AO132" s="136">
        <f t="shared" si="149"/>
        <v>0</v>
      </c>
      <c r="AP132" s="136">
        <f t="shared" si="149"/>
        <v>0</v>
      </c>
      <c r="AQ132" s="136">
        <f t="shared" si="149"/>
        <v>0</v>
      </c>
      <c r="AR132" s="136">
        <f t="shared" si="149"/>
        <v>0</v>
      </c>
      <c r="AS132" s="136">
        <f t="shared" si="149"/>
        <v>0</v>
      </c>
      <c r="AT132" s="114">
        <f t="shared" si="149"/>
        <v>0</v>
      </c>
      <c r="AU132" s="114">
        <f>AU133+AU139+AU147</f>
        <v>0</v>
      </c>
      <c r="AV132" s="115">
        <f>AV133+AV139+AV147</f>
        <v>0</v>
      </c>
      <c r="AW132" s="136">
        <f>AW133+AW139+AW147</f>
        <v>0</v>
      </c>
      <c r="AX132" s="136">
        <f t="shared" si="149"/>
        <v>0</v>
      </c>
      <c r="AY132" s="136">
        <f t="shared" si="81"/>
        <v>165083745</v>
      </c>
      <c r="AZ132" s="137">
        <f t="shared" si="82"/>
        <v>1</v>
      </c>
      <c r="BA132" s="136">
        <f>AJ132-AY132</f>
        <v>0</v>
      </c>
      <c r="BB132" s="136">
        <f aca="true" t="shared" si="150" ref="BB132:BM132">BB133+BB139+BB147</f>
        <v>165083745</v>
      </c>
      <c r="BC132" s="136">
        <f t="shared" si="150"/>
        <v>0</v>
      </c>
      <c r="BD132" s="136">
        <f t="shared" si="150"/>
        <v>0</v>
      </c>
      <c r="BE132" s="136">
        <f t="shared" si="150"/>
        <v>0</v>
      </c>
      <c r="BF132" s="136">
        <f t="shared" si="150"/>
        <v>0</v>
      </c>
      <c r="BG132" s="136">
        <f t="shared" si="150"/>
        <v>0</v>
      </c>
      <c r="BH132" s="136">
        <f t="shared" si="150"/>
        <v>0</v>
      </c>
      <c r="BI132" s="114">
        <f t="shared" si="150"/>
        <v>0</v>
      </c>
      <c r="BJ132" s="114">
        <f>BJ133+BJ139+BJ147</f>
        <v>0</v>
      </c>
      <c r="BK132" s="115">
        <f>BK133+BK139+BK147</f>
        <v>0</v>
      </c>
      <c r="BL132" s="136">
        <f>BL133+BL139+BL147</f>
        <v>0</v>
      </c>
      <c r="BM132" s="136">
        <f t="shared" si="150"/>
        <v>0</v>
      </c>
      <c r="BN132" s="136">
        <f t="shared" si="101"/>
        <v>165083745</v>
      </c>
      <c r="BO132" s="137">
        <f t="shared" si="89"/>
        <v>1</v>
      </c>
      <c r="BP132" s="138">
        <f>BP133+BP139+BP147</f>
        <v>0</v>
      </c>
      <c r="BR132" s="336"/>
      <c r="BS132" s="363"/>
      <c r="BT132" s="336"/>
      <c r="BU132" s="336"/>
    </row>
    <row r="133" spans="1:73" ht="12.75">
      <c r="A133" s="171" t="s">
        <v>64</v>
      </c>
      <c r="B133" s="172" t="s">
        <v>144</v>
      </c>
      <c r="C133" s="173" t="s">
        <v>69</v>
      </c>
      <c r="D133" s="173" t="s">
        <v>72</v>
      </c>
      <c r="E133" s="172" t="s">
        <v>77</v>
      </c>
      <c r="F133" s="173" t="s">
        <v>72</v>
      </c>
      <c r="G133" s="173" t="s">
        <v>67</v>
      </c>
      <c r="H133" s="173" t="s">
        <v>66</v>
      </c>
      <c r="I133" s="173"/>
      <c r="J133" s="173"/>
      <c r="K133" s="173"/>
      <c r="L133" s="173"/>
      <c r="M133" s="343"/>
      <c r="N133" s="174" t="s">
        <v>128</v>
      </c>
      <c r="O133" s="175">
        <f aca="true" t="shared" si="151" ref="O133:T133">SUM(O134:O138)</f>
        <v>12453000000</v>
      </c>
      <c r="P133" s="175">
        <f>SUM(P134:P138)</f>
        <v>0</v>
      </c>
      <c r="Q133" s="175">
        <f>SUM(Q134:Q138)</f>
        <v>0</v>
      </c>
      <c r="R133" s="175">
        <f t="shared" si="151"/>
        <v>0</v>
      </c>
      <c r="S133" s="175">
        <f t="shared" si="151"/>
        <v>0</v>
      </c>
      <c r="T133" s="175">
        <f t="shared" si="151"/>
        <v>0</v>
      </c>
      <c r="U133" s="175">
        <f t="shared" si="84"/>
        <v>12453000000</v>
      </c>
      <c r="V133" s="175">
        <f>SUM(V134:V138)</f>
        <v>0</v>
      </c>
      <c r="W133" s="175">
        <f>SUM(W134:W138)</f>
        <v>12453000000</v>
      </c>
      <c r="X133" s="175">
        <f aca="true" t="shared" si="152" ref="X133:AI133">SUM(X134:X138)</f>
        <v>165083745</v>
      </c>
      <c r="Y133" s="175">
        <f t="shared" si="152"/>
        <v>0</v>
      </c>
      <c r="Z133" s="175">
        <f t="shared" si="152"/>
        <v>0</v>
      </c>
      <c r="AA133" s="175">
        <f t="shared" si="152"/>
        <v>0</v>
      </c>
      <c r="AB133" s="175">
        <f t="shared" si="152"/>
        <v>0</v>
      </c>
      <c r="AC133" s="175">
        <f t="shared" si="152"/>
        <v>0</v>
      </c>
      <c r="AD133" s="175">
        <f t="shared" si="152"/>
        <v>0</v>
      </c>
      <c r="AE133" s="176">
        <f t="shared" si="152"/>
        <v>0</v>
      </c>
      <c r="AF133" s="176">
        <f>SUM(AF134:AF138)</f>
        <v>0</v>
      </c>
      <c r="AG133" s="177">
        <f>SUM(AG134:AG138)</f>
        <v>0</v>
      </c>
      <c r="AH133" s="177">
        <f>SUM(AH134:AH138)</f>
        <v>0</v>
      </c>
      <c r="AI133" s="175">
        <f t="shared" si="152"/>
        <v>0</v>
      </c>
      <c r="AJ133" s="175">
        <f t="shared" si="100"/>
        <v>165083745</v>
      </c>
      <c r="AK133" s="178">
        <f t="shared" si="86"/>
        <v>0.01325654420621537</v>
      </c>
      <c r="AL133" s="175">
        <f>SUM(AL134:AL138)</f>
        <v>12287916255</v>
      </c>
      <c r="AM133" s="175">
        <f aca="true" t="shared" si="153" ref="AM133:AX133">SUM(AM134:AM138)</f>
        <v>165083745</v>
      </c>
      <c r="AN133" s="175">
        <f t="shared" si="153"/>
        <v>0</v>
      </c>
      <c r="AO133" s="175">
        <f t="shared" si="153"/>
        <v>0</v>
      </c>
      <c r="AP133" s="175">
        <f t="shared" si="153"/>
        <v>0</v>
      </c>
      <c r="AQ133" s="175">
        <f t="shared" si="153"/>
        <v>0</v>
      </c>
      <c r="AR133" s="175">
        <f t="shared" si="153"/>
        <v>0</v>
      </c>
      <c r="AS133" s="175">
        <f t="shared" si="153"/>
        <v>0</v>
      </c>
      <c r="AT133" s="176">
        <f t="shared" si="153"/>
        <v>0</v>
      </c>
      <c r="AU133" s="176">
        <f>SUM(AU134:AU138)</f>
        <v>0</v>
      </c>
      <c r="AV133" s="177">
        <f>SUM(AV134:AV138)</f>
        <v>0</v>
      </c>
      <c r="AW133" s="175">
        <f>SUM(AW134:AW138)</f>
        <v>0</v>
      </c>
      <c r="AX133" s="175">
        <f t="shared" si="153"/>
        <v>0</v>
      </c>
      <c r="AY133" s="175">
        <f t="shared" si="81"/>
        <v>165083745</v>
      </c>
      <c r="AZ133" s="178">
        <f t="shared" si="82"/>
        <v>1</v>
      </c>
      <c r="BA133" s="175">
        <f>SUM(BA134:BA138)</f>
        <v>0</v>
      </c>
      <c r="BB133" s="175">
        <f aca="true" t="shared" si="154" ref="BB133:BM133">SUM(BB134:BB138)</f>
        <v>165083745</v>
      </c>
      <c r="BC133" s="175">
        <f t="shared" si="154"/>
        <v>0</v>
      </c>
      <c r="BD133" s="175">
        <f t="shared" si="154"/>
        <v>0</v>
      </c>
      <c r="BE133" s="175">
        <f t="shared" si="154"/>
        <v>0</v>
      </c>
      <c r="BF133" s="175">
        <f t="shared" si="154"/>
        <v>0</v>
      </c>
      <c r="BG133" s="175">
        <f t="shared" si="154"/>
        <v>0</v>
      </c>
      <c r="BH133" s="175">
        <f t="shared" si="154"/>
        <v>0</v>
      </c>
      <c r="BI133" s="176">
        <f t="shared" si="154"/>
        <v>0</v>
      </c>
      <c r="BJ133" s="176">
        <f>SUM(BJ134:BJ138)</f>
        <v>0</v>
      </c>
      <c r="BK133" s="177">
        <f>SUM(BK134:BK138)</f>
        <v>0</v>
      </c>
      <c r="BL133" s="175">
        <f>SUM(BL134:BL138)</f>
        <v>0</v>
      </c>
      <c r="BM133" s="175">
        <f t="shared" si="154"/>
        <v>0</v>
      </c>
      <c r="BN133" s="175">
        <f t="shared" si="101"/>
        <v>165083745</v>
      </c>
      <c r="BO133" s="178">
        <f t="shared" si="89"/>
        <v>1</v>
      </c>
      <c r="BP133" s="179">
        <f>SUM(BP134:BP138)</f>
        <v>0</v>
      </c>
      <c r="BR133" s="336"/>
      <c r="BS133" s="363"/>
      <c r="BT133" s="336"/>
      <c r="BU133" s="336"/>
    </row>
    <row r="134" spans="1:73" ht="12.75">
      <c r="A134" s="89" t="s">
        <v>64</v>
      </c>
      <c r="B134" s="105" t="s">
        <v>144</v>
      </c>
      <c r="C134" s="90" t="s">
        <v>69</v>
      </c>
      <c r="D134" s="90" t="s">
        <v>72</v>
      </c>
      <c r="E134" s="105" t="s">
        <v>77</v>
      </c>
      <c r="F134" s="90" t="s">
        <v>72</v>
      </c>
      <c r="G134" s="105" t="s">
        <v>187</v>
      </c>
      <c r="H134" s="90" t="s">
        <v>66</v>
      </c>
      <c r="I134" s="90"/>
      <c r="J134" s="90"/>
      <c r="K134" s="91">
        <v>141</v>
      </c>
      <c r="L134" s="91"/>
      <c r="M134" s="343">
        <v>228</v>
      </c>
      <c r="N134" s="107" t="s">
        <v>129</v>
      </c>
      <c r="O134" s="93">
        <v>4324000000</v>
      </c>
      <c r="P134" s="93">
        <v>0</v>
      </c>
      <c r="Q134" s="93">
        <v>0</v>
      </c>
      <c r="R134" s="93">
        <v>0</v>
      </c>
      <c r="S134" s="93">
        <v>0</v>
      </c>
      <c r="T134" s="94">
        <f t="shared" si="90"/>
        <v>0</v>
      </c>
      <c r="U134" s="94">
        <f t="shared" si="84"/>
        <v>4324000000</v>
      </c>
      <c r="V134" s="93"/>
      <c r="W134" s="94">
        <f>+U134-V134</f>
        <v>4324000000</v>
      </c>
      <c r="X134" s="93">
        <v>165083745</v>
      </c>
      <c r="Y134" s="93">
        <v>0</v>
      </c>
      <c r="Z134" s="93">
        <v>0</v>
      </c>
      <c r="AA134" s="93">
        <v>0</v>
      </c>
      <c r="AB134" s="93">
        <v>0</v>
      </c>
      <c r="AC134" s="93">
        <v>0</v>
      </c>
      <c r="AD134" s="93">
        <v>0</v>
      </c>
      <c r="AE134" s="93">
        <v>0</v>
      </c>
      <c r="AF134" s="93">
        <v>0</v>
      </c>
      <c r="AG134" s="93">
        <v>0</v>
      </c>
      <c r="AH134" s="93">
        <v>0</v>
      </c>
      <c r="AI134" s="93">
        <v>0</v>
      </c>
      <c r="AJ134" s="94">
        <f t="shared" si="100"/>
        <v>165083745</v>
      </c>
      <c r="AK134" s="95">
        <f t="shared" si="86"/>
        <v>0.03817847941720629</v>
      </c>
      <c r="AL134" s="94">
        <f aca="true" t="shared" si="155" ref="AL134:AL148">W134-AJ134</f>
        <v>4158916255</v>
      </c>
      <c r="AM134" s="93">
        <v>165083745</v>
      </c>
      <c r="AN134" s="93">
        <v>0</v>
      </c>
      <c r="AO134" s="93">
        <v>0</v>
      </c>
      <c r="AP134" s="93">
        <v>0</v>
      </c>
      <c r="AQ134" s="93">
        <v>0</v>
      </c>
      <c r="AR134" s="93">
        <v>0</v>
      </c>
      <c r="AS134" s="93">
        <v>0</v>
      </c>
      <c r="AT134" s="93">
        <v>0</v>
      </c>
      <c r="AU134" s="93">
        <v>0</v>
      </c>
      <c r="AV134" s="93">
        <v>0</v>
      </c>
      <c r="AW134" s="93">
        <v>0</v>
      </c>
      <c r="AX134" s="93">
        <v>0</v>
      </c>
      <c r="AY134" s="94">
        <f t="shared" si="81"/>
        <v>165083745</v>
      </c>
      <c r="AZ134" s="95">
        <f t="shared" si="82"/>
        <v>1</v>
      </c>
      <c r="BA134" s="94">
        <f>AJ134-AY134</f>
        <v>0</v>
      </c>
      <c r="BB134" s="93">
        <f>+AM134</f>
        <v>165083745</v>
      </c>
      <c r="BC134" s="93">
        <v>0</v>
      </c>
      <c r="BD134" s="93">
        <v>0</v>
      </c>
      <c r="BE134" s="93">
        <v>0</v>
      </c>
      <c r="BF134" s="93">
        <v>0</v>
      </c>
      <c r="BG134" s="93">
        <v>0</v>
      </c>
      <c r="BH134" s="93">
        <v>0</v>
      </c>
      <c r="BI134" s="93">
        <v>0</v>
      </c>
      <c r="BJ134" s="93">
        <v>0</v>
      </c>
      <c r="BK134" s="93">
        <v>0</v>
      </c>
      <c r="BL134" s="93">
        <v>0</v>
      </c>
      <c r="BM134" s="93">
        <v>0</v>
      </c>
      <c r="BN134" s="94">
        <f t="shared" si="101"/>
        <v>165083745</v>
      </c>
      <c r="BO134" s="95">
        <f t="shared" si="89"/>
        <v>1</v>
      </c>
      <c r="BP134" s="96">
        <f>AY134-BN134</f>
        <v>0</v>
      </c>
      <c r="BR134" s="336">
        <f>VLOOKUP(M134,'[2]EJEGAST ENERO'!$D$2:$N$136,11,0)</f>
        <v>4324000000</v>
      </c>
      <c r="BS134" s="363">
        <f>+W134-BR134</f>
        <v>0</v>
      </c>
      <c r="BT134" s="336"/>
      <c r="BU134" s="336"/>
    </row>
    <row r="135" spans="1:73" ht="12.75">
      <c r="A135" s="89" t="s">
        <v>64</v>
      </c>
      <c r="B135" s="105" t="s">
        <v>144</v>
      </c>
      <c r="C135" s="90" t="s">
        <v>69</v>
      </c>
      <c r="D135" s="90" t="s">
        <v>72</v>
      </c>
      <c r="E135" s="105" t="s">
        <v>77</v>
      </c>
      <c r="F135" s="90" t="s">
        <v>72</v>
      </c>
      <c r="G135" s="97" t="s">
        <v>188</v>
      </c>
      <c r="H135" s="90" t="s">
        <v>66</v>
      </c>
      <c r="I135" s="90"/>
      <c r="J135" s="90"/>
      <c r="K135" s="91">
        <v>142</v>
      </c>
      <c r="L135" s="91"/>
      <c r="M135" s="343">
        <v>229</v>
      </c>
      <c r="N135" s="92" t="s">
        <v>130</v>
      </c>
      <c r="O135" s="93">
        <v>2414000000</v>
      </c>
      <c r="P135" s="93">
        <v>0</v>
      </c>
      <c r="Q135" s="93">
        <v>0</v>
      </c>
      <c r="R135" s="93">
        <v>0</v>
      </c>
      <c r="S135" s="93">
        <v>0</v>
      </c>
      <c r="T135" s="94">
        <f t="shared" si="90"/>
        <v>0</v>
      </c>
      <c r="U135" s="94">
        <f t="shared" si="84"/>
        <v>2414000000</v>
      </c>
      <c r="V135" s="93"/>
      <c r="W135" s="94">
        <f>+U135-V135</f>
        <v>2414000000</v>
      </c>
      <c r="X135" s="93">
        <v>0</v>
      </c>
      <c r="Y135" s="93">
        <v>0</v>
      </c>
      <c r="Z135" s="93">
        <v>0</v>
      </c>
      <c r="AA135" s="93">
        <v>0</v>
      </c>
      <c r="AB135" s="93">
        <v>0</v>
      </c>
      <c r="AC135" s="93">
        <v>0</v>
      </c>
      <c r="AD135" s="93">
        <v>0</v>
      </c>
      <c r="AE135" s="93">
        <v>0</v>
      </c>
      <c r="AF135" s="93">
        <v>0</v>
      </c>
      <c r="AG135" s="93">
        <v>0</v>
      </c>
      <c r="AH135" s="93">
        <v>0</v>
      </c>
      <c r="AI135" s="93">
        <v>0</v>
      </c>
      <c r="AJ135" s="94">
        <f t="shared" si="100"/>
        <v>0</v>
      </c>
      <c r="AK135" s="95">
        <f t="shared" si="86"/>
        <v>0</v>
      </c>
      <c r="AL135" s="94">
        <f t="shared" si="155"/>
        <v>2414000000</v>
      </c>
      <c r="AM135" s="93">
        <v>0</v>
      </c>
      <c r="AN135" s="93">
        <v>0</v>
      </c>
      <c r="AO135" s="93">
        <v>0</v>
      </c>
      <c r="AP135" s="93">
        <v>0</v>
      </c>
      <c r="AQ135" s="93">
        <v>0</v>
      </c>
      <c r="AR135" s="93">
        <v>0</v>
      </c>
      <c r="AS135" s="93">
        <v>0</v>
      </c>
      <c r="AT135" s="93">
        <v>0</v>
      </c>
      <c r="AU135" s="93">
        <v>0</v>
      </c>
      <c r="AV135" s="93">
        <v>0</v>
      </c>
      <c r="AW135" s="93">
        <v>0</v>
      </c>
      <c r="AX135" s="93">
        <v>0</v>
      </c>
      <c r="AY135" s="94">
        <f t="shared" si="81"/>
        <v>0</v>
      </c>
      <c r="AZ135" s="95">
        <f t="shared" si="82"/>
        <v>0</v>
      </c>
      <c r="BA135" s="94">
        <f>AJ135-AY135</f>
        <v>0</v>
      </c>
      <c r="BB135" s="93">
        <f>+AM135</f>
        <v>0</v>
      </c>
      <c r="BC135" s="93">
        <v>0</v>
      </c>
      <c r="BD135" s="93">
        <v>0</v>
      </c>
      <c r="BE135" s="93">
        <v>0</v>
      </c>
      <c r="BF135" s="93">
        <v>0</v>
      </c>
      <c r="BG135" s="93">
        <v>0</v>
      </c>
      <c r="BH135" s="93">
        <v>0</v>
      </c>
      <c r="BI135" s="93">
        <v>0</v>
      </c>
      <c r="BJ135" s="93">
        <v>0</v>
      </c>
      <c r="BK135" s="93">
        <v>0</v>
      </c>
      <c r="BL135" s="93">
        <v>0</v>
      </c>
      <c r="BM135" s="93">
        <v>0</v>
      </c>
      <c r="BN135" s="94">
        <f t="shared" si="101"/>
        <v>0</v>
      </c>
      <c r="BO135" s="95">
        <f t="shared" si="89"/>
        <v>0</v>
      </c>
      <c r="BP135" s="96">
        <f>AY135-BN135</f>
        <v>0</v>
      </c>
      <c r="BR135" s="336">
        <f>VLOOKUP(M135,'[2]EJEGAST ENERO'!$D$2:$N$136,11,0)</f>
        <v>2414000000</v>
      </c>
      <c r="BS135" s="363">
        <f>+W135-BR135</f>
        <v>0</v>
      </c>
      <c r="BT135" s="336"/>
      <c r="BU135" s="336"/>
    </row>
    <row r="136" spans="1:73" ht="12.75">
      <c r="A136" s="89" t="s">
        <v>64</v>
      </c>
      <c r="B136" s="105" t="s">
        <v>144</v>
      </c>
      <c r="C136" s="90" t="s">
        <v>69</v>
      </c>
      <c r="D136" s="90" t="s">
        <v>72</v>
      </c>
      <c r="E136" s="105" t="s">
        <v>77</v>
      </c>
      <c r="F136" s="90" t="s">
        <v>72</v>
      </c>
      <c r="G136" s="97" t="s">
        <v>189</v>
      </c>
      <c r="H136" s="90" t="s">
        <v>66</v>
      </c>
      <c r="I136" s="90"/>
      <c r="J136" s="90"/>
      <c r="K136" s="91">
        <v>143</v>
      </c>
      <c r="L136" s="91"/>
      <c r="M136" s="343">
        <v>230</v>
      </c>
      <c r="N136" s="92" t="s">
        <v>131</v>
      </c>
      <c r="O136" s="93">
        <v>2762000000</v>
      </c>
      <c r="P136" s="93">
        <v>0</v>
      </c>
      <c r="Q136" s="93">
        <v>0</v>
      </c>
      <c r="R136" s="93">
        <v>0</v>
      </c>
      <c r="S136" s="93">
        <v>0</v>
      </c>
      <c r="T136" s="94">
        <f t="shared" si="90"/>
        <v>0</v>
      </c>
      <c r="U136" s="94">
        <f t="shared" si="84"/>
        <v>2762000000</v>
      </c>
      <c r="V136" s="93"/>
      <c r="W136" s="94">
        <f>+U136-V136</f>
        <v>2762000000</v>
      </c>
      <c r="X136" s="93">
        <v>0</v>
      </c>
      <c r="Y136" s="93">
        <v>0</v>
      </c>
      <c r="Z136" s="93">
        <v>0</v>
      </c>
      <c r="AA136" s="93">
        <v>0</v>
      </c>
      <c r="AB136" s="93">
        <v>0</v>
      </c>
      <c r="AC136" s="93">
        <v>0</v>
      </c>
      <c r="AD136" s="93">
        <v>0</v>
      </c>
      <c r="AE136" s="93">
        <v>0</v>
      </c>
      <c r="AF136" s="93">
        <v>0</v>
      </c>
      <c r="AG136" s="93">
        <v>0</v>
      </c>
      <c r="AH136" s="93">
        <v>0</v>
      </c>
      <c r="AI136" s="93">
        <v>0</v>
      </c>
      <c r="AJ136" s="94">
        <f t="shared" si="100"/>
        <v>0</v>
      </c>
      <c r="AK136" s="95">
        <f t="shared" si="86"/>
        <v>0</v>
      </c>
      <c r="AL136" s="94">
        <f t="shared" si="155"/>
        <v>2762000000</v>
      </c>
      <c r="AM136" s="93">
        <v>0</v>
      </c>
      <c r="AN136" s="93">
        <v>0</v>
      </c>
      <c r="AO136" s="93">
        <v>0</v>
      </c>
      <c r="AP136" s="93">
        <v>0</v>
      </c>
      <c r="AQ136" s="93">
        <v>0</v>
      </c>
      <c r="AR136" s="93">
        <v>0</v>
      </c>
      <c r="AS136" s="93">
        <v>0</v>
      </c>
      <c r="AT136" s="93">
        <v>0</v>
      </c>
      <c r="AU136" s="93">
        <v>0</v>
      </c>
      <c r="AV136" s="93">
        <v>0</v>
      </c>
      <c r="AW136" s="93">
        <v>0</v>
      </c>
      <c r="AX136" s="93">
        <v>0</v>
      </c>
      <c r="AY136" s="94">
        <f aca="true" t="shared" si="156" ref="AY136:AY199">IF(AJ136&gt;=SUM(AM136:AX136),SUM(AM136:AX136),"ERROR")</f>
        <v>0</v>
      </c>
      <c r="AZ136" s="95">
        <f aca="true" t="shared" si="157" ref="AZ136:AZ199">+IF(ISERROR((AY136/AJ136)),0,(AY136/AJ136))</f>
        <v>0</v>
      </c>
      <c r="BA136" s="94">
        <f>AJ136-AY136</f>
        <v>0</v>
      </c>
      <c r="BB136" s="93">
        <f>+AM136</f>
        <v>0</v>
      </c>
      <c r="BC136" s="93">
        <v>0</v>
      </c>
      <c r="BD136" s="93">
        <v>0</v>
      </c>
      <c r="BE136" s="93">
        <v>0</v>
      </c>
      <c r="BF136" s="93">
        <v>0</v>
      </c>
      <c r="BG136" s="93">
        <v>0</v>
      </c>
      <c r="BH136" s="93">
        <v>0</v>
      </c>
      <c r="BI136" s="93">
        <v>0</v>
      </c>
      <c r="BJ136" s="93">
        <v>0</v>
      </c>
      <c r="BK136" s="93">
        <v>0</v>
      </c>
      <c r="BL136" s="93">
        <v>0</v>
      </c>
      <c r="BM136" s="93">
        <v>0</v>
      </c>
      <c r="BN136" s="94">
        <f t="shared" si="101"/>
        <v>0</v>
      </c>
      <c r="BO136" s="95">
        <f t="shared" si="89"/>
        <v>0</v>
      </c>
      <c r="BP136" s="96">
        <f>AY136-BN136</f>
        <v>0</v>
      </c>
      <c r="BR136" s="336">
        <f>VLOOKUP(M136,'[2]EJEGAST ENERO'!$D$2:$N$136,11,0)</f>
        <v>2762000000</v>
      </c>
      <c r="BS136" s="363">
        <f>+W136-BR136</f>
        <v>0</v>
      </c>
      <c r="BT136" s="336"/>
      <c r="BU136" s="336"/>
    </row>
    <row r="137" spans="1:73" ht="12.75">
      <c r="A137" s="89" t="s">
        <v>64</v>
      </c>
      <c r="B137" s="105" t="s">
        <v>144</v>
      </c>
      <c r="C137" s="90" t="s">
        <v>69</v>
      </c>
      <c r="D137" s="90" t="s">
        <v>72</v>
      </c>
      <c r="E137" s="105" t="s">
        <v>77</v>
      </c>
      <c r="F137" s="90" t="s">
        <v>72</v>
      </c>
      <c r="G137" s="105" t="s">
        <v>192</v>
      </c>
      <c r="H137" s="90" t="s">
        <v>66</v>
      </c>
      <c r="I137" s="90"/>
      <c r="J137" s="90"/>
      <c r="K137" s="91">
        <v>144</v>
      </c>
      <c r="L137" s="91"/>
      <c r="M137" s="343">
        <v>231</v>
      </c>
      <c r="N137" s="98" t="s">
        <v>132</v>
      </c>
      <c r="O137" s="93">
        <v>1174000000</v>
      </c>
      <c r="P137" s="93">
        <v>0</v>
      </c>
      <c r="Q137" s="93">
        <v>0</v>
      </c>
      <c r="R137" s="93">
        <v>0</v>
      </c>
      <c r="S137" s="93">
        <v>0</v>
      </c>
      <c r="T137" s="94">
        <f t="shared" si="90"/>
        <v>0</v>
      </c>
      <c r="U137" s="94">
        <f aca="true" t="shared" si="158" ref="U137:U165">O137+T137</f>
        <v>1174000000</v>
      </c>
      <c r="V137" s="93"/>
      <c r="W137" s="94">
        <f>+U137-V137</f>
        <v>1174000000</v>
      </c>
      <c r="X137" s="93">
        <v>0</v>
      </c>
      <c r="Y137" s="93">
        <v>0</v>
      </c>
      <c r="Z137" s="93">
        <v>0</v>
      </c>
      <c r="AA137" s="93">
        <v>0</v>
      </c>
      <c r="AB137" s="93">
        <v>0</v>
      </c>
      <c r="AC137" s="93">
        <v>0</v>
      </c>
      <c r="AD137" s="93">
        <v>0</v>
      </c>
      <c r="AE137" s="93">
        <v>0</v>
      </c>
      <c r="AF137" s="93">
        <v>0</v>
      </c>
      <c r="AG137" s="93">
        <v>0</v>
      </c>
      <c r="AH137" s="93">
        <v>0</v>
      </c>
      <c r="AI137" s="93">
        <v>0</v>
      </c>
      <c r="AJ137" s="94">
        <f t="shared" si="100"/>
        <v>0</v>
      </c>
      <c r="AK137" s="95">
        <f aca="true" t="shared" si="159" ref="AK137:AK200">+IF(ISERROR((AJ137/W137)),0,(AJ137/W137))</f>
        <v>0</v>
      </c>
      <c r="AL137" s="94">
        <f t="shared" si="155"/>
        <v>1174000000</v>
      </c>
      <c r="AM137" s="93">
        <v>0</v>
      </c>
      <c r="AN137" s="93">
        <v>0</v>
      </c>
      <c r="AO137" s="93">
        <v>0</v>
      </c>
      <c r="AP137" s="93">
        <v>0</v>
      </c>
      <c r="AQ137" s="93">
        <v>0</v>
      </c>
      <c r="AR137" s="93">
        <v>0</v>
      </c>
      <c r="AS137" s="93">
        <v>0</v>
      </c>
      <c r="AT137" s="93">
        <v>0</v>
      </c>
      <c r="AU137" s="93">
        <v>0</v>
      </c>
      <c r="AV137" s="93">
        <v>0</v>
      </c>
      <c r="AW137" s="93">
        <v>0</v>
      </c>
      <c r="AX137" s="93">
        <v>0</v>
      </c>
      <c r="AY137" s="94">
        <f t="shared" si="156"/>
        <v>0</v>
      </c>
      <c r="AZ137" s="95">
        <f t="shared" si="157"/>
        <v>0</v>
      </c>
      <c r="BA137" s="94">
        <f>AJ137-AY137</f>
        <v>0</v>
      </c>
      <c r="BB137" s="93">
        <f>+AM137</f>
        <v>0</v>
      </c>
      <c r="BC137" s="93">
        <v>0</v>
      </c>
      <c r="BD137" s="93">
        <v>0</v>
      </c>
      <c r="BE137" s="93">
        <v>0</v>
      </c>
      <c r="BF137" s="93">
        <v>0</v>
      </c>
      <c r="BG137" s="93">
        <v>0</v>
      </c>
      <c r="BH137" s="93">
        <v>0</v>
      </c>
      <c r="BI137" s="93">
        <v>0</v>
      </c>
      <c r="BJ137" s="93">
        <v>0</v>
      </c>
      <c r="BK137" s="93">
        <v>0</v>
      </c>
      <c r="BL137" s="93">
        <v>0</v>
      </c>
      <c r="BM137" s="93">
        <v>0</v>
      </c>
      <c r="BN137" s="94">
        <f t="shared" si="101"/>
        <v>0</v>
      </c>
      <c r="BO137" s="95">
        <f aca="true" t="shared" si="160" ref="BO137:BO203">+IF(ISERROR((BN137/AY137)),0,(BN137/AY137))</f>
        <v>0</v>
      </c>
      <c r="BP137" s="96">
        <f>AY137-BN137</f>
        <v>0</v>
      </c>
      <c r="BR137" s="336">
        <f>VLOOKUP(M137,'[2]EJEGAST ENERO'!$D$2:$N$136,11,0)</f>
        <v>1174000000</v>
      </c>
      <c r="BS137" s="363">
        <f>+W137-BR137</f>
        <v>0</v>
      </c>
      <c r="BT137" s="336"/>
      <c r="BU137" s="336"/>
    </row>
    <row r="138" spans="1:73" ht="12.75">
      <c r="A138" s="89" t="s">
        <v>64</v>
      </c>
      <c r="B138" s="105" t="s">
        <v>144</v>
      </c>
      <c r="C138" s="90" t="s">
        <v>69</v>
      </c>
      <c r="D138" s="90" t="s">
        <v>72</v>
      </c>
      <c r="E138" s="105" t="s">
        <v>77</v>
      </c>
      <c r="F138" s="90" t="s">
        <v>72</v>
      </c>
      <c r="G138" s="105" t="s">
        <v>193</v>
      </c>
      <c r="H138" s="90" t="s">
        <v>66</v>
      </c>
      <c r="I138" s="90"/>
      <c r="J138" s="90"/>
      <c r="K138" s="91">
        <v>145</v>
      </c>
      <c r="L138" s="91"/>
      <c r="M138" s="343">
        <v>232</v>
      </c>
      <c r="N138" s="98" t="s">
        <v>194</v>
      </c>
      <c r="O138" s="93">
        <v>1779000000</v>
      </c>
      <c r="P138" s="93">
        <v>0</v>
      </c>
      <c r="Q138" s="93">
        <v>0</v>
      </c>
      <c r="R138" s="93">
        <v>0</v>
      </c>
      <c r="S138" s="93">
        <v>0</v>
      </c>
      <c r="T138" s="94">
        <f aca="true" t="shared" si="161" ref="T138:T165">-P138+Q138-R138+S138</f>
        <v>0</v>
      </c>
      <c r="U138" s="94">
        <f t="shared" si="158"/>
        <v>1779000000</v>
      </c>
      <c r="V138" s="93"/>
      <c r="W138" s="94">
        <f>+U138-V138</f>
        <v>1779000000</v>
      </c>
      <c r="X138" s="93">
        <v>0</v>
      </c>
      <c r="Y138" s="93">
        <v>0</v>
      </c>
      <c r="Z138" s="93">
        <v>0</v>
      </c>
      <c r="AA138" s="93">
        <v>0</v>
      </c>
      <c r="AB138" s="93">
        <v>0</v>
      </c>
      <c r="AC138" s="93">
        <v>0</v>
      </c>
      <c r="AD138" s="93">
        <v>0</v>
      </c>
      <c r="AE138" s="93">
        <v>0</v>
      </c>
      <c r="AF138" s="93">
        <v>0</v>
      </c>
      <c r="AG138" s="93">
        <v>0</v>
      </c>
      <c r="AH138" s="93">
        <v>0</v>
      </c>
      <c r="AI138" s="93">
        <v>0</v>
      </c>
      <c r="AJ138" s="94">
        <f t="shared" si="100"/>
        <v>0</v>
      </c>
      <c r="AK138" s="95">
        <f t="shared" si="159"/>
        <v>0</v>
      </c>
      <c r="AL138" s="94">
        <f t="shared" si="155"/>
        <v>1779000000</v>
      </c>
      <c r="AM138" s="93">
        <v>0</v>
      </c>
      <c r="AN138" s="93">
        <v>0</v>
      </c>
      <c r="AO138" s="93">
        <v>0</v>
      </c>
      <c r="AP138" s="93">
        <v>0</v>
      </c>
      <c r="AQ138" s="93">
        <v>0</v>
      </c>
      <c r="AR138" s="93">
        <v>0</v>
      </c>
      <c r="AS138" s="93">
        <v>0</v>
      </c>
      <c r="AT138" s="93">
        <v>0</v>
      </c>
      <c r="AU138" s="93">
        <v>0</v>
      </c>
      <c r="AV138" s="93">
        <v>0</v>
      </c>
      <c r="AW138" s="93">
        <v>0</v>
      </c>
      <c r="AX138" s="93">
        <v>0</v>
      </c>
      <c r="AY138" s="94">
        <f t="shared" si="156"/>
        <v>0</v>
      </c>
      <c r="AZ138" s="95">
        <f t="shared" si="157"/>
        <v>0</v>
      </c>
      <c r="BA138" s="94">
        <f>AJ138-AY138</f>
        <v>0</v>
      </c>
      <c r="BB138" s="93">
        <f>+AM138</f>
        <v>0</v>
      </c>
      <c r="BC138" s="93">
        <v>0</v>
      </c>
      <c r="BD138" s="93">
        <v>0</v>
      </c>
      <c r="BE138" s="93">
        <v>0</v>
      </c>
      <c r="BF138" s="93">
        <v>0</v>
      </c>
      <c r="BG138" s="93">
        <v>0</v>
      </c>
      <c r="BH138" s="93">
        <v>0</v>
      </c>
      <c r="BI138" s="93">
        <v>0</v>
      </c>
      <c r="BJ138" s="93">
        <v>0</v>
      </c>
      <c r="BK138" s="93">
        <v>0</v>
      </c>
      <c r="BL138" s="93">
        <v>0</v>
      </c>
      <c r="BM138" s="93">
        <v>0</v>
      </c>
      <c r="BN138" s="94">
        <f t="shared" si="101"/>
        <v>0</v>
      </c>
      <c r="BO138" s="95">
        <f t="shared" si="160"/>
        <v>0</v>
      </c>
      <c r="BP138" s="96">
        <f>AY138-BN138</f>
        <v>0</v>
      </c>
      <c r="BR138" s="336">
        <f>VLOOKUP(M138,'[2]EJEGAST ENERO'!$D$2:$N$136,11,0)</f>
        <v>1779000000</v>
      </c>
      <c r="BS138" s="363">
        <f>+W138-BR138</f>
        <v>0</v>
      </c>
      <c r="BT138" s="336"/>
      <c r="BU138" s="336"/>
    </row>
    <row r="139" spans="1:73" ht="12.75">
      <c r="A139" s="171" t="s">
        <v>64</v>
      </c>
      <c r="B139" s="172" t="s">
        <v>144</v>
      </c>
      <c r="C139" s="173" t="s">
        <v>69</v>
      </c>
      <c r="D139" s="180" t="s">
        <v>72</v>
      </c>
      <c r="E139" s="172" t="s">
        <v>77</v>
      </c>
      <c r="F139" s="172" t="s">
        <v>75</v>
      </c>
      <c r="G139" s="173" t="s">
        <v>67</v>
      </c>
      <c r="H139" s="173" t="s">
        <v>66</v>
      </c>
      <c r="I139" s="173"/>
      <c r="J139" s="173"/>
      <c r="K139" s="173"/>
      <c r="L139" s="173"/>
      <c r="M139" s="343"/>
      <c r="N139" s="174" t="s">
        <v>195</v>
      </c>
      <c r="O139" s="175">
        <f aca="true" t="shared" si="162" ref="O139:T139">SUM(O140:O146)</f>
        <v>5950000000</v>
      </c>
      <c r="P139" s="175">
        <f>SUM(P140:P146)</f>
        <v>0</v>
      </c>
      <c r="Q139" s="175">
        <f>SUM(Q140:Q146)</f>
        <v>0</v>
      </c>
      <c r="R139" s="175">
        <f t="shared" si="162"/>
        <v>0</v>
      </c>
      <c r="S139" s="175">
        <f t="shared" si="162"/>
        <v>0</v>
      </c>
      <c r="T139" s="175">
        <f t="shared" si="162"/>
        <v>0</v>
      </c>
      <c r="U139" s="175">
        <f t="shared" si="158"/>
        <v>5950000000</v>
      </c>
      <c r="V139" s="175">
        <f>SUM(V140:V146)</f>
        <v>0</v>
      </c>
      <c r="W139" s="175">
        <f>SUM(W140:W146)</f>
        <v>5950000000</v>
      </c>
      <c r="X139" s="175">
        <f aca="true" t="shared" si="163" ref="X139:AI139">SUM(X140:X146)</f>
        <v>0</v>
      </c>
      <c r="Y139" s="175">
        <f t="shared" si="163"/>
        <v>0</v>
      </c>
      <c r="Z139" s="175">
        <f t="shared" si="163"/>
        <v>0</v>
      </c>
      <c r="AA139" s="175">
        <f t="shared" si="163"/>
        <v>0</v>
      </c>
      <c r="AB139" s="175">
        <f t="shared" si="163"/>
        <v>0</v>
      </c>
      <c r="AC139" s="175">
        <f t="shared" si="163"/>
        <v>0</v>
      </c>
      <c r="AD139" s="175">
        <f t="shared" si="163"/>
        <v>0</v>
      </c>
      <c r="AE139" s="176">
        <f t="shared" si="163"/>
        <v>0</v>
      </c>
      <c r="AF139" s="176">
        <f t="shared" si="163"/>
        <v>0</v>
      </c>
      <c r="AG139" s="177">
        <f t="shared" si="163"/>
        <v>0</v>
      </c>
      <c r="AH139" s="177">
        <f t="shared" si="163"/>
        <v>0</v>
      </c>
      <c r="AI139" s="175">
        <f t="shared" si="163"/>
        <v>0</v>
      </c>
      <c r="AJ139" s="175">
        <f t="shared" si="100"/>
        <v>0</v>
      </c>
      <c r="AK139" s="178">
        <f t="shared" si="159"/>
        <v>0</v>
      </c>
      <c r="AL139" s="175">
        <f>SUM(AL140:AL146)</f>
        <v>5950000000</v>
      </c>
      <c r="AM139" s="175">
        <f aca="true" t="shared" si="164" ref="AM139:AX139">SUM(AM140:AM146)</f>
        <v>0</v>
      </c>
      <c r="AN139" s="175">
        <f t="shared" si="164"/>
        <v>0</v>
      </c>
      <c r="AO139" s="175">
        <f t="shared" si="164"/>
        <v>0</v>
      </c>
      <c r="AP139" s="175">
        <f t="shared" si="164"/>
        <v>0</v>
      </c>
      <c r="AQ139" s="175">
        <f t="shared" si="164"/>
        <v>0</v>
      </c>
      <c r="AR139" s="175">
        <f t="shared" si="164"/>
        <v>0</v>
      </c>
      <c r="AS139" s="175">
        <f t="shared" si="164"/>
        <v>0</v>
      </c>
      <c r="AT139" s="176">
        <f t="shared" si="164"/>
        <v>0</v>
      </c>
      <c r="AU139" s="176">
        <f t="shared" si="164"/>
        <v>0</v>
      </c>
      <c r="AV139" s="177">
        <f t="shared" si="164"/>
        <v>0</v>
      </c>
      <c r="AW139" s="175">
        <f t="shared" si="164"/>
        <v>0</v>
      </c>
      <c r="AX139" s="175">
        <f t="shared" si="164"/>
        <v>0</v>
      </c>
      <c r="AY139" s="175">
        <f t="shared" si="156"/>
        <v>0</v>
      </c>
      <c r="AZ139" s="178">
        <f t="shared" si="157"/>
        <v>0</v>
      </c>
      <c r="BA139" s="175">
        <f>SUM(BA140:BA146)</f>
        <v>0</v>
      </c>
      <c r="BB139" s="175">
        <f aca="true" t="shared" si="165" ref="BB139:BM139">SUM(BB140:BB146)</f>
        <v>0</v>
      </c>
      <c r="BC139" s="175">
        <f t="shared" si="165"/>
        <v>0</v>
      </c>
      <c r="BD139" s="175">
        <f t="shared" si="165"/>
        <v>0</v>
      </c>
      <c r="BE139" s="175">
        <f t="shared" si="165"/>
        <v>0</v>
      </c>
      <c r="BF139" s="175">
        <f t="shared" si="165"/>
        <v>0</v>
      </c>
      <c r="BG139" s="175">
        <f t="shared" si="165"/>
        <v>0</v>
      </c>
      <c r="BH139" s="175">
        <f t="shared" si="165"/>
        <v>0</v>
      </c>
      <c r="BI139" s="176">
        <f t="shared" si="165"/>
        <v>0</v>
      </c>
      <c r="BJ139" s="176">
        <f t="shared" si="165"/>
        <v>0</v>
      </c>
      <c r="BK139" s="177">
        <f t="shared" si="165"/>
        <v>0</v>
      </c>
      <c r="BL139" s="175">
        <f t="shared" si="165"/>
        <v>0</v>
      </c>
      <c r="BM139" s="175">
        <f t="shared" si="165"/>
        <v>0</v>
      </c>
      <c r="BN139" s="175">
        <f t="shared" si="101"/>
        <v>0</v>
      </c>
      <c r="BO139" s="178">
        <f t="shared" si="160"/>
        <v>0</v>
      </c>
      <c r="BP139" s="179">
        <f>SUM(BP140:BP146)</f>
        <v>0</v>
      </c>
      <c r="BR139" s="336"/>
      <c r="BS139" s="363"/>
      <c r="BT139" s="336"/>
      <c r="BU139" s="336"/>
    </row>
    <row r="140" spans="1:73" ht="12.75">
      <c r="A140" s="89" t="s">
        <v>64</v>
      </c>
      <c r="B140" s="105" t="s">
        <v>144</v>
      </c>
      <c r="C140" s="90" t="s">
        <v>69</v>
      </c>
      <c r="D140" s="90" t="s">
        <v>72</v>
      </c>
      <c r="E140" s="97" t="s">
        <v>77</v>
      </c>
      <c r="F140" s="105" t="s">
        <v>75</v>
      </c>
      <c r="G140" s="105" t="s">
        <v>187</v>
      </c>
      <c r="H140" s="90" t="s">
        <v>66</v>
      </c>
      <c r="I140" s="90"/>
      <c r="J140" s="90"/>
      <c r="K140" s="91">
        <v>146</v>
      </c>
      <c r="L140" s="91"/>
      <c r="M140" s="343">
        <v>233</v>
      </c>
      <c r="N140" s="107" t="s">
        <v>135</v>
      </c>
      <c r="O140" s="93">
        <v>995000000</v>
      </c>
      <c r="P140" s="93">
        <v>0</v>
      </c>
      <c r="Q140" s="93">
        <v>0</v>
      </c>
      <c r="R140" s="93">
        <v>0</v>
      </c>
      <c r="S140" s="93">
        <v>0</v>
      </c>
      <c r="T140" s="94">
        <f t="shared" si="161"/>
        <v>0</v>
      </c>
      <c r="U140" s="94">
        <f t="shared" si="158"/>
        <v>995000000</v>
      </c>
      <c r="V140" s="93"/>
      <c r="W140" s="94">
        <f aca="true" t="shared" si="166" ref="W140:W146">+U140-V140</f>
        <v>995000000</v>
      </c>
      <c r="X140" s="93">
        <v>0</v>
      </c>
      <c r="Y140" s="93">
        <v>0</v>
      </c>
      <c r="Z140" s="93">
        <v>0</v>
      </c>
      <c r="AA140" s="93">
        <v>0</v>
      </c>
      <c r="AB140" s="93">
        <v>0</v>
      </c>
      <c r="AC140" s="93">
        <v>0</v>
      </c>
      <c r="AD140" s="93">
        <v>0</v>
      </c>
      <c r="AE140" s="93">
        <v>0</v>
      </c>
      <c r="AF140" s="93">
        <v>0</v>
      </c>
      <c r="AG140" s="93">
        <v>0</v>
      </c>
      <c r="AH140" s="93">
        <v>0</v>
      </c>
      <c r="AI140" s="93">
        <v>0</v>
      </c>
      <c r="AJ140" s="94">
        <f t="shared" si="100"/>
        <v>0</v>
      </c>
      <c r="AK140" s="95">
        <f t="shared" si="159"/>
        <v>0</v>
      </c>
      <c r="AL140" s="94">
        <f t="shared" si="155"/>
        <v>995000000</v>
      </c>
      <c r="AM140" s="93">
        <v>0</v>
      </c>
      <c r="AN140" s="93">
        <v>0</v>
      </c>
      <c r="AO140" s="93">
        <v>0</v>
      </c>
      <c r="AP140" s="93">
        <v>0</v>
      </c>
      <c r="AQ140" s="93">
        <v>0</v>
      </c>
      <c r="AR140" s="93">
        <v>0</v>
      </c>
      <c r="AS140" s="93">
        <v>0</v>
      </c>
      <c r="AT140" s="93">
        <v>0</v>
      </c>
      <c r="AU140" s="93">
        <v>0</v>
      </c>
      <c r="AV140" s="93">
        <v>0</v>
      </c>
      <c r="AW140" s="93">
        <v>0</v>
      </c>
      <c r="AX140" s="93">
        <v>0</v>
      </c>
      <c r="AY140" s="94">
        <f t="shared" si="156"/>
        <v>0</v>
      </c>
      <c r="AZ140" s="95">
        <f t="shared" si="157"/>
        <v>0</v>
      </c>
      <c r="BA140" s="94">
        <f aca="true" t="shared" si="167" ref="BA140:BA146">AJ140-AY140</f>
        <v>0</v>
      </c>
      <c r="BB140" s="93">
        <f aca="true" t="shared" si="168" ref="BB140:BB146">+AM140</f>
        <v>0</v>
      </c>
      <c r="BC140" s="93">
        <v>0</v>
      </c>
      <c r="BD140" s="93">
        <v>0</v>
      </c>
      <c r="BE140" s="93">
        <v>0</v>
      </c>
      <c r="BF140" s="93">
        <v>0</v>
      </c>
      <c r="BG140" s="93">
        <v>0</v>
      </c>
      <c r="BH140" s="93">
        <v>0</v>
      </c>
      <c r="BI140" s="93">
        <v>0</v>
      </c>
      <c r="BJ140" s="93">
        <v>0</v>
      </c>
      <c r="BK140" s="93">
        <v>0</v>
      </c>
      <c r="BL140" s="93">
        <v>0</v>
      </c>
      <c r="BM140" s="93">
        <v>0</v>
      </c>
      <c r="BN140" s="94">
        <f t="shared" si="101"/>
        <v>0</v>
      </c>
      <c r="BO140" s="95">
        <f t="shared" si="160"/>
        <v>0</v>
      </c>
      <c r="BP140" s="96">
        <f aca="true" t="shared" si="169" ref="BP140:BP146">AY140-BN140</f>
        <v>0</v>
      </c>
      <c r="BR140" s="336">
        <f>VLOOKUP(M140,'[2]EJEGAST ENERO'!$D$2:$N$136,11,0)</f>
        <v>995000000</v>
      </c>
      <c r="BS140" s="363">
        <f>+W140-BR140</f>
        <v>0</v>
      </c>
      <c r="BT140" s="336"/>
      <c r="BU140" s="336"/>
    </row>
    <row r="141" spans="1:73" ht="12.75">
      <c r="A141" s="89" t="s">
        <v>64</v>
      </c>
      <c r="B141" s="105" t="s">
        <v>144</v>
      </c>
      <c r="C141" s="90" t="s">
        <v>69</v>
      </c>
      <c r="D141" s="90" t="s">
        <v>72</v>
      </c>
      <c r="E141" s="97" t="s">
        <v>77</v>
      </c>
      <c r="F141" s="105" t="s">
        <v>75</v>
      </c>
      <c r="G141" s="105" t="s">
        <v>188</v>
      </c>
      <c r="H141" s="90" t="s">
        <v>66</v>
      </c>
      <c r="I141" s="90"/>
      <c r="J141" s="90"/>
      <c r="K141" s="91">
        <v>147</v>
      </c>
      <c r="L141" s="91"/>
      <c r="M141" s="343">
        <v>234</v>
      </c>
      <c r="N141" s="92" t="s">
        <v>136</v>
      </c>
      <c r="O141" s="93">
        <v>2215000000</v>
      </c>
      <c r="P141" s="93">
        <v>0</v>
      </c>
      <c r="Q141" s="93">
        <v>0</v>
      </c>
      <c r="R141" s="93">
        <v>0</v>
      </c>
      <c r="S141" s="93">
        <v>0</v>
      </c>
      <c r="T141" s="94">
        <f t="shared" si="161"/>
        <v>0</v>
      </c>
      <c r="U141" s="94">
        <f t="shared" si="158"/>
        <v>2215000000</v>
      </c>
      <c r="V141" s="93"/>
      <c r="W141" s="94">
        <f t="shared" si="166"/>
        <v>2215000000</v>
      </c>
      <c r="X141" s="93">
        <v>0</v>
      </c>
      <c r="Y141" s="93">
        <v>0</v>
      </c>
      <c r="Z141" s="93">
        <v>0</v>
      </c>
      <c r="AA141" s="93">
        <v>0</v>
      </c>
      <c r="AB141" s="93">
        <v>0</v>
      </c>
      <c r="AC141" s="93">
        <v>0</v>
      </c>
      <c r="AD141" s="93">
        <v>0</v>
      </c>
      <c r="AE141" s="93">
        <v>0</v>
      </c>
      <c r="AF141" s="93">
        <v>0</v>
      </c>
      <c r="AG141" s="93">
        <v>0</v>
      </c>
      <c r="AH141" s="93">
        <v>0</v>
      </c>
      <c r="AI141" s="93">
        <v>0</v>
      </c>
      <c r="AJ141" s="94">
        <f t="shared" si="100"/>
        <v>0</v>
      </c>
      <c r="AK141" s="95">
        <f t="shared" si="159"/>
        <v>0</v>
      </c>
      <c r="AL141" s="94">
        <f t="shared" si="155"/>
        <v>2215000000</v>
      </c>
      <c r="AM141" s="93">
        <v>0</v>
      </c>
      <c r="AN141" s="93">
        <v>0</v>
      </c>
      <c r="AO141" s="93">
        <v>0</v>
      </c>
      <c r="AP141" s="93">
        <v>0</v>
      </c>
      <c r="AQ141" s="93">
        <v>0</v>
      </c>
      <c r="AR141" s="93">
        <v>0</v>
      </c>
      <c r="AS141" s="93">
        <v>0</v>
      </c>
      <c r="AT141" s="93">
        <v>0</v>
      </c>
      <c r="AU141" s="93">
        <v>0</v>
      </c>
      <c r="AV141" s="93">
        <v>0</v>
      </c>
      <c r="AW141" s="93">
        <v>0</v>
      </c>
      <c r="AX141" s="93">
        <v>0</v>
      </c>
      <c r="AY141" s="94">
        <f t="shared" si="156"/>
        <v>0</v>
      </c>
      <c r="AZ141" s="95">
        <f t="shared" si="157"/>
        <v>0</v>
      </c>
      <c r="BA141" s="94">
        <f t="shared" si="167"/>
        <v>0</v>
      </c>
      <c r="BB141" s="93">
        <f t="shared" si="168"/>
        <v>0</v>
      </c>
      <c r="BC141" s="93">
        <v>0</v>
      </c>
      <c r="BD141" s="93">
        <v>0</v>
      </c>
      <c r="BE141" s="93">
        <v>0</v>
      </c>
      <c r="BF141" s="93">
        <v>0</v>
      </c>
      <c r="BG141" s="93">
        <v>0</v>
      </c>
      <c r="BH141" s="93">
        <v>0</v>
      </c>
      <c r="BI141" s="93">
        <v>0</v>
      </c>
      <c r="BJ141" s="93">
        <v>0</v>
      </c>
      <c r="BK141" s="93">
        <v>0</v>
      </c>
      <c r="BL141" s="93">
        <v>0</v>
      </c>
      <c r="BM141" s="93">
        <v>0</v>
      </c>
      <c r="BN141" s="94">
        <f t="shared" si="101"/>
        <v>0</v>
      </c>
      <c r="BO141" s="95">
        <f t="shared" si="160"/>
        <v>0</v>
      </c>
      <c r="BP141" s="96">
        <f t="shared" si="169"/>
        <v>0</v>
      </c>
      <c r="BR141" s="336">
        <f>VLOOKUP(M141,'[2]EJEGAST ENERO'!$D$2:$N$136,11,0)</f>
        <v>2215000000</v>
      </c>
      <c r="BS141" s="363">
        <f>+W141-BR141</f>
        <v>0</v>
      </c>
      <c r="BT141" s="336"/>
      <c r="BU141" s="336"/>
    </row>
    <row r="142" spans="1:73" ht="12.75">
      <c r="A142" s="89" t="s">
        <v>64</v>
      </c>
      <c r="B142" s="105" t="s">
        <v>144</v>
      </c>
      <c r="C142" s="90" t="s">
        <v>69</v>
      </c>
      <c r="D142" s="90" t="s">
        <v>72</v>
      </c>
      <c r="E142" s="97" t="s">
        <v>77</v>
      </c>
      <c r="F142" s="105" t="s">
        <v>75</v>
      </c>
      <c r="G142" s="105" t="s">
        <v>189</v>
      </c>
      <c r="H142" s="90" t="s">
        <v>66</v>
      </c>
      <c r="I142" s="90"/>
      <c r="J142" s="90"/>
      <c r="K142" s="91">
        <v>148</v>
      </c>
      <c r="L142" s="91"/>
      <c r="M142" s="343">
        <v>235</v>
      </c>
      <c r="N142" s="92" t="s">
        <v>137</v>
      </c>
      <c r="O142" s="93">
        <v>517000000</v>
      </c>
      <c r="P142" s="93">
        <v>0</v>
      </c>
      <c r="Q142" s="93">
        <v>0</v>
      </c>
      <c r="R142" s="93">
        <v>0</v>
      </c>
      <c r="S142" s="93">
        <v>0</v>
      </c>
      <c r="T142" s="94">
        <f t="shared" si="161"/>
        <v>0</v>
      </c>
      <c r="U142" s="94">
        <f t="shared" si="158"/>
        <v>517000000</v>
      </c>
      <c r="V142" s="93"/>
      <c r="W142" s="94">
        <f t="shared" si="166"/>
        <v>517000000</v>
      </c>
      <c r="X142" s="93">
        <v>0</v>
      </c>
      <c r="Y142" s="93">
        <v>0</v>
      </c>
      <c r="Z142" s="93">
        <v>0</v>
      </c>
      <c r="AA142" s="93">
        <v>0</v>
      </c>
      <c r="AB142" s="93">
        <v>0</v>
      </c>
      <c r="AC142" s="93">
        <v>0</v>
      </c>
      <c r="AD142" s="93">
        <v>0</v>
      </c>
      <c r="AE142" s="93">
        <v>0</v>
      </c>
      <c r="AF142" s="93">
        <v>0</v>
      </c>
      <c r="AG142" s="93">
        <v>0</v>
      </c>
      <c r="AH142" s="93">
        <v>0</v>
      </c>
      <c r="AI142" s="93">
        <v>0</v>
      </c>
      <c r="AJ142" s="94">
        <f aca="true" t="shared" si="170" ref="AJ142:AJ207">IF(W142&gt;=SUM(X142:AI142),SUM(X142:AI142),"ERROR")</f>
        <v>0</v>
      </c>
      <c r="AK142" s="95">
        <f t="shared" si="159"/>
        <v>0</v>
      </c>
      <c r="AL142" s="94">
        <f t="shared" si="155"/>
        <v>517000000</v>
      </c>
      <c r="AM142" s="93">
        <v>0</v>
      </c>
      <c r="AN142" s="93">
        <v>0</v>
      </c>
      <c r="AO142" s="93">
        <v>0</v>
      </c>
      <c r="AP142" s="93">
        <v>0</v>
      </c>
      <c r="AQ142" s="93">
        <v>0</v>
      </c>
      <c r="AR142" s="93">
        <v>0</v>
      </c>
      <c r="AS142" s="93">
        <v>0</v>
      </c>
      <c r="AT142" s="93">
        <v>0</v>
      </c>
      <c r="AU142" s="93">
        <v>0</v>
      </c>
      <c r="AV142" s="93">
        <v>0</v>
      </c>
      <c r="AW142" s="93">
        <v>0</v>
      </c>
      <c r="AX142" s="93">
        <v>0</v>
      </c>
      <c r="AY142" s="94">
        <f t="shared" si="156"/>
        <v>0</v>
      </c>
      <c r="AZ142" s="95">
        <f t="shared" si="157"/>
        <v>0</v>
      </c>
      <c r="BA142" s="94">
        <f t="shared" si="167"/>
        <v>0</v>
      </c>
      <c r="BB142" s="93">
        <f t="shared" si="168"/>
        <v>0</v>
      </c>
      <c r="BC142" s="93">
        <v>0</v>
      </c>
      <c r="BD142" s="93">
        <v>0</v>
      </c>
      <c r="BE142" s="93">
        <v>0</v>
      </c>
      <c r="BF142" s="93">
        <v>0</v>
      </c>
      <c r="BG142" s="93">
        <v>0</v>
      </c>
      <c r="BH142" s="93">
        <v>0</v>
      </c>
      <c r="BI142" s="93">
        <v>0</v>
      </c>
      <c r="BJ142" s="93">
        <v>0</v>
      </c>
      <c r="BK142" s="93">
        <v>0</v>
      </c>
      <c r="BL142" s="93">
        <v>0</v>
      </c>
      <c r="BM142" s="93">
        <v>0</v>
      </c>
      <c r="BN142" s="94">
        <f aca="true" t="shared" si="171" ref="BN142:BN207">IF(AY142&gt;=SUM(BB142:BM142),SUM(BB142:BM142),"ERROR")</f>
        <v>0</v>
      </c>
      <c r="BO142" s="95">
        <f t="shared" si="160"/>
        <v>0</v>
      </c>
      <c r="BP142" s="96">
        <f t="shared" si="169"/>
        <v>0</v>
      </c>
      <c r="BR142" s="336">
        <f>VLOOKUP(M142,'[2]EJEGAST ENERO'!$D$2:$N$136,11,0)</f>
        <v>517000000</v>
      </c>
      <c r="BS142" s="363">
        <f>+W142-BR142</f>
        <v>0</v>
      </c>
      <c r="BT142" s="336"/>
      <c r="BU142" s="336"/>
    </row>
    <row r="143" spans="1:73" ht="12.75">
      <c r="A143" s="89" t="s">
        <v>64</v>
      </c>
      <c r="B143" s="105" t="s">
        <v>144</v>
      </c>
      <c r="C143" s="90" t="s">
        <v>69</v>
      </c>
      <c r="D143" s="90" t="s">
        <v>72</v>
      </c>
      <c r="E143" s="97" t="s">
        <v>77</v>
      </c>
      <c r="F143" s="105" t="s">
        <v>75</v>
      </c>
      <c r="G143" s="105" t="s">
        <v>192</v>
      </c>
      <c r="H143" s="90" t="s">
        <v>66</v>
      </c>
      <c r="I143" s="90"/>
      <c r="J143" s="90"/>
      <c r="K143" s="91">
        <v>149</v>
      </c>
      <c r="L143" s="91"/>
      <c r="M143" s="343"/>
      <c r="N143" s="98" t="s">
        <v>196</v>
      </c>
      <c r="O143" s="93">
        <v>0</v>
      </c>
      <c r="P143" s="93">
        <v>0</v>
      </c>
      <c r="Q143" s="93">
        <v>0</v>
      </c>
      <c r="R143" s="93"/>
      <c r="S143" s="93"/>
      <c r="T143" s="94">
        <f t="shared" si="161"/>
        <v>0</v>
      </c>
      <c r="U143" s="94">
        <f t="shared" si="158"/>
        <v>0</v>
      </c>
      <c r="V143" s="93"/>
      <c r="W143" s="94">
        <f t="shared" si="166"/>
        <v>0</v>
      </c>
      <c r="X143" s="93">
        <v>0</v>
      </c>
      <c r="Y143" s="93"/>
      <c r="Z143" s="93"/>
      <c r="AA143" s="93">
        <v>0</v>
      </c>
      <c r="AB143" s="93">
        <v>0</v>
      </c>
      <c r="AC143" s="93">
        <v>0</v>
      </c>
      <c r="AD143" s="93">
        <v>0</v>
      </c>
      <c r="AE143" s="93"/>
      <c r="AF143" s="93">
        <v>0</v>
      </c>
      <c r="AG143" s="93">
        <v>0</v>
      </c>
      <c r="AH143" s="93">
        <v>0</v>
      </c>
      <c r="AI143" s="93"/>
      <c r="AJ143" s="94">
        <f t="shared" si="170"/>
        <v>0</v>
      </c>
      <c r="AK143" s="95">
        <f t="shared" si="159"/>
        <v>0</v>
      </c>
      <c r="AL143" s="94">
        <f t="shared" si="155"/>
        <v>0</v>
      </c>
      <c r="AM143" s="93">
        <v>0</v>
      </c>
      <c r="AN143" s="93"/>
      <c r="AO143" s="93"/>
      <c r="AP143" s="93">
        <v>0</v>
      </c>
      <c r="AQ143" s="93">
        <v>0</v>
      </c>
      <c r="AR143" s="93">
        <v>0</v>
      </c>
      <c r="AS143" s="93">
        <v>0</v>
      </c>
      <c r="AT143" s="93"/>
      <c r="AU143" s="93">
        <v>0</v>
      </c>
      <c r="AV143" s="93">
        <v>0</v>
      </c>
      <c r="AW143" s="93">
        <v>0</v>
      </c>
      <c r="AX143" s="93"/>
      <c r="AY143" s="94">
        <f t="shared" si="156"/>
        <v>0</v>
      </c>
      <c r="AZ143" s="95">
        <f t="shared" si="157"/>
        <v>0</v>
      </c>
      <c r="BA143" s="94">
        <f t="shared" si="167"/>
        <v>0</v>
      </c>
      <c r="BB143" s="93">
        <f t="shared" si="168"/>
        <v>0</v>
      </c>
      <c r="BC143" s="93"/>
      <c r="BD143" s="93"/>
      <c r="BE143" s="93">
        <v>0</v>
      </c>
      <c r="BF143" s="93">
        <v>0</v>
      </c>
      <c r="BG143" s="93">
        <v>0</v>
      </c>
      <c r="BH143" s="93">
        <v>0</v>
      </c>
      <c r="BI143" s="93">
        <f>+AT143</f>
        <v>0</v>
      </c>
      <c r="BJ143" s="93">
        <v>0</v>
      </c>
      <c r="BK143" s="93"/>
      <c r="BL143" s="93"/>
      <c r="BM143" s="93"/>
      <c r="BN143" s="94">
        <f t="shared" si="171"/>
        <v>0</v>
      </c>
      <c r="BO143" s="95">
        <f t="shared" si="160"/>
        <v>0</v>
      </c>
      <c r="BP143" s="96">
        <f t="shared" si="169"/>
        <v>0</v>
      </c>
      <c r="BR143" s="336"/>
      <c r="BS143" s="363"/>
      <c r="BT143" s="336"/>
      <c r="BU143" s="336"/>
    </row>
    <row r="144" spans="1:73" ht="12.75">
      <c r="A144" s="89" t="s">
        <v>64</v>
      </c>
      <c r="B144" s="105" t="s">
        <v>144</v>
      </c>
      <c r="C144" s="90" t="s">
        <v>69</v>
      </c>
      <c r="D144" s="90" t="s">
        <v>72</v>
      </c>
      <c r="E144" s="97" t="s">
        <v>77</v>
      </c>
      <c r="F144" s="105" t="s">
        <v>75</v>
      </c>
      <c r="G144" s="105" t="s">
        <v>197</v>
      </c>
      <c r="H144" s="90" t="s">
        <v>66</v>
      </c>
      <c r="I144" s="90"/>
      <c r="J144" s="90"/>
      <c r="K144" s="91">
        <v>150</v>
      </c>
      <c r="L144" s="91"/>
      <c r="M144" s="343">
        <v>237</v>
      </c>
      <c r="N144" s="98" t="s">
        <v>139</v>
      </c>
      <c r="O144" s="93">
        <v>1334000000</v>
      </c>
      <c r="P144" s="93">
        <v>0</v>
      </c>
      <c r="Q144" s="93">
        <v>0</v>
      </c>
      <c r="R144" s="93">
        <v>0</v>
      </c>
      <c r="S144" s="93">
        <v>0</v>
      </c>
      <c r="T144" s="94">
        <f t="shared" si="161"/>
        <v>0</v>
      </c>
      <c r="U144" s="94">
        <f t="shared" si="158"/>
        <v>1334000000</v>
      </c>
      <c r="V144" s="93"/>
      <c r="W144" s="94">
        <f t="shared" si="166"/>
        <v>1334000000</v>
      </c>
      <c r="X144" s="93">
        <v>0</v>
      </c>
      <c r="Y144" s="93">
        <v>0</v>
      </c>
      <c r="Z144" s="93">
        <v>0</v>
      </c>
      <c r="AA144" s="93">
        <v>0</v>
      </c>
      <c r="AB144" s="93">
        <v>0</v>
      </c>
      <c r="AC144" s="93">
        <v>0</v>
      </c>
      <c r="AD144" s="93">
        <v>0</v>
      </c>
      <c r="AE144" s="93">
        <v>0</v>
      </c>
      <c r="AF144" s="93">
        <v>0</v>
      </c>
      <c r="AG144" s="93">
        <v>0</v>
      </c>
      <c r="AH144" s="93">
        <v>0</v>
      </c>
      <c r="AI144" s="93">
        <v>0</v>
      </c>
      <c r="AJ144" s="94">
        <f t="shared" si="170"/>
        <v>0</v>
      </c>
      <c r="AK144" s="95">
        <f t="shared" si="159"/>
        <v>0</v>
      </c>
      <c r="AL144" s="94">
        <f t="shared" si="155"/>
        <v>1334000000</v>
      </c>
      <c r="AM144" s="93">
        <v>0</v>
      </c>
      <c r="AN144" s="93">
        <v>0</v>
      </c>
      <c r="AO144" s="93">
        <v>0</v>
      </c>
      <c r="AP144" s="93">
        <v>0</v>
      </c>
      <c r="AQ144" s="93">
        <v>0</v>
      </c>
      <c r="AR144" s="93">
        <v>0</v>
      </c>
      <c r="AS144" s="93">
        <v>0</v>
      </c>
      <c r="AT144" s="93">
        <v>0</v>
      </c>
      <c r="AU144" s="93">
        <v>0</v>
      </c>
      <c r="AV144" s="93">
        <v>0</v>
      </c>
      <c r="AW144" s="93">
        <v>0</v>
      </c>
      <c r="AX144" s="93">
        <v>0</v>
      </c>
      <c r="AY144" s="94">
        <f t="shared" si="156"/>
        <v>0</v>
      </c>
      <c r="AZ144" s="95">
        <f t="shared" si="157"/>
        <v>0</v>
      </c>
      <c r="BA144" s="94">
        <f t="shared" si="167"/>
        <v>0</v>
      </c>
      <c r="BB144" s="93">
        <f t="shared" si="168"/>
        <v>0</v>
      </c>
      <c r="BC144" s="93">
        <v>0</v>
      </c>
      <c r="BD144" s="93">
        <v>0</v>
      </c>
      <c r="BE144" s="93">
        <v>0</v>
      </c>
      <c r="BF144" s="93">
        <v>0</v>
      </c>
      <c r="BG144" s="93">
        <v>0</v>
      </c>
      <c r="BH144" s="93">
        <v>0</v>
      </c>
      <c r="BI144" s="93">
        <v>0</v>
      </c>
      <c r="BJ144" s="93">
        <v>0</v>
      </c>
      <c r="BK144" s="93">
        <v>0</v>
      </c>
      <c r="BL144" s="93">
        <v>0</v>
      </c>
      <c r="BM144" s="93">
        <v>0</v>
      </c>
      <c r="BN144" s="94">
        <f t="shared" si="171"/>
        <v>0</v>
      </c>
      <c r="BO144" s="95">
        <f t="shared" si="160"/>
        <v>0</v>
      </c>
      <c r="BP144" s="96">
        <f t="shared" si="169"/>
        <v>0</v>
      </c>
      <c r="BR144" s="336">
        <f>VLOOKUP(M144,'[2]EJEGAST ENERO'!$D$2:$N$136,11,0)</f>
        <v>1334000000</v>
      </c>
      <c r="BS144" s="363">
        <f>+W144-BR144</f>
        <v>0</v>
      </c>
      <c r="BT144" s="336"/>
      <c r="BU144" s="336"/>
    </row>
    <row r="145" spans="1:73" ht="12.75">
      <c r="A145" s="89" t="s">
        <v>64</v>
      </c>
      <c r="B145" s="105" t="s">
        <v>144</v>
      </c>
      <c r="C145" s="90" t="s">
        <v>69</v>
      </c>
      <c r="D145" s="97" t="s">
        <v>72</v>
      </c>
      <c r="E145" s="97" t="s">
        <v>77</v>
      </c>
      <c r="F145" s="105" t="s">
        <v>75</v>
      </c>
      <c r="G145" s="105" t="s">
        <v>198</v>
      </c>
      <c r="H145" s="90" t="s">
        <v>66</v>
      </c>
      <c r="I145" s="90"/>
      <c r="J145" s="90"/>
      <c r="K145" s="91">
        <v>151</v>
      </c>
      <c r="L145" s="91"/>
      <c r="M145" s="343">
        <v>238</v>
      </c>
      <c r="N145" s="98" t="s">
        <v>140</v>
      </c>
      <c r="O145" s="93">
        <v>889000000</v>
      </c>
      <c r="P145" s="93">
        <v>0</v>
      </c>
      <c r="Q145" s="93">
        <v>0</v>
      </c>
      <c r="R145" s="93">
        <v>0</v>
      </c>
      <c r="S145" s="93">
        <v>0</v>
      </c>
      <c r="T145" s="94">
        <f t="shared" si="161"/>
        <v>0</v>
      </c>
      <c r="U145" s="94">
        <f t="shared" si="158"/>
        <v>889000000</v>
      </c>
      <c r="V145" s="93"/>
      <c r="W145" s="94">
        <f t="shared" si="166"/>
        <v>889000000</v>
      </c>
      <c r="X145" s="93">
        <v>0</v>
      </c>
      <c r="Y145" s="93">
        <v>0</v>
      </c>
      <c r="Z145" s="93">
        <v>0</v>
      </c>
      <c r="AA145" s="93">
        <v>0</v>
      </c>
      <c r="AB145" s="93">
        <v>0</v>
      </c>
      <c r="AC145" s="93">
        <v>0</v>
      </c>
      <c r="AD145" s="93">
        <v>0</v>
      </c>
      <c r="AE145" s="93">
        <v>0</v>
      </c>
      <c r="AF145" s="93">
        <v>0</v>
      </c>
      <c r="AG145" s="93">
        <v>0</v>
      </c>
      <c r="AH145" s="93">
        <v>0</v>
      </c>
      <c r="AI145" s="93">
        <v>0</v>
      </c>
      <c r="AJ145" s="94">
        <f t="shared" si="170"/>
        <v>0</v>
      </c>
      <c r="AK145" s="95">
        <f t="shared" si="159"/>
        <v>0</v>
      </c>
      <c r="AL145" s="94">
        <f t="shared" si="155"/>
        <v>889000000</v>
      </c>
      <c r="AM145" s="93">
        <v>0</v>
      </c>
      <c r="AN145" s="93">
        <v>0</v>
      </c>
      <c r="AO145" s="93">
        <v>0</v>
      </c>
      <c r="AP145" s="93">
        <v>0</v>
      </c>
      <c r="AQ145" s="93">
        <v>0</v>
      </c>
      <c r="AR145" s="93">
        <v>0</v>
      </c>
      <c r="AS145" s="93">
        <v>0</v>
      </c>
      <c r="AT145" s="93">
        <v>0</v>
      </c>
      <c r="AU145" s="93">
        <v>0</v>
      </c>
      <c r="AV145" s="93">
        <v>0</v>
      </c>
      <c r="AW145" s="93">
        <v>0</v>
      </c>
      <c r="AX145" s="93">
        <v>0</v>
      </c>
      <c r="AY145" s="94">
        <f t="shared" si="156"/>
        <v>0</v>
      </c>
      <c r="AZ145" s="95">
        <f t="shared" si="157"/>
        <v>0</v>
      </c>
      <c r="BA145" s="94">
        <f t="shared" si="167"/>
        <v>0</v>
      </c>
      <c r="BB145" s="93">
        <f t="shared" si="168"/>
        <v>0</v>
      </c>
      <c r="BC145" s="93">
        <v>0</v>
      </c>
      <c r="BD145" s="93">
        <v>0</v>
      </c>
      <c r="BE145" s="93">
        <v>0</v>
      </c>
      <c r="BF145" s="93">
        <v>0</v>
      </c>
      <c r="BG145" s="93">
        <v>0</v>
      </c>
      <c r="BH145" s="93">
        <v>0</v>
      </c>
      <c r="BI145" s="93">
        <v>0</v>
      </c>
      <c r="BJ145" s="93">
        <v>0</v>
      </c>
      <c r="BK145" s="93">
        <v>0</v>
      </c>
      <c r="BL145" s="93">
        <v>0</v>
      </c>
      <c r="BM145" s="93">
        <v>0</v>
      </c>
      <c r="BN145" s="94">
        <f t="shared" si="171"/>
        <v>0</v>
      </c>
      <c r="BO145" s="95">
        <f t="shared" si="160"/>
        <v>0</v>
      </c>
      <c r="BP145" s="96">
        <f t="shared" si="169"/>
        <v>0</v>
      </c>
      <c r="BR145" s="336">
        <f>VLOOKUP(M145,'[2]EJEGAST ENERO'!$D$2:$N$136,11,0)</f>
        <v>889000000</v>
      </c>
      <c r="BS145" s="363">
        <f>+W145-BR145</f>
        <v>0</v>
      </c>
      <c r="BT145" s="336"/>
      <c r="BU145" s="336"/>
    </row>
    <row r="146" spans="1:73" ht="12.75">
      <c r="A146" s="89" t="s">
        <v>64</v>
      </c>
      <c r="B146" s="105" t="s">
        <v>144</v>
      </c>
      <c r="C146" s="90" t="s">
        <v>69</v>
      </c>
      <c r="D146" s="97" t="s">
        <v>72</v>
      </c>
      <c r="E146" s="97" t="s">
        <v>77</v>
      </c>
      <c r="F146" s="105" t="s">
        <v>75</v>
      </c>
      <c r="G146" s="105" t="s">
        <v>199</v>
      </c>
      <c r="H146" s="90" t="s">
        <v>66</v>
      </c>
      <c r="I146" s="90"/>
      <c r="J146" s="90"/>
      <c r="K146" s="91">
        <v>152</v>
      </c>
      <c r="L146" s="91"/>
      <c r="M146" s="343"/>
      <c r="N146" s="98" t="s">
        <v>141</v>
      </c>
      <c r="O146" s="93">
        <v>0</v>
      </c>
      <c r="P146" s="93">
        <v>0</v>
      </c>
      <c r="Q146" s="93">
        <v>0</v>
      </c>
      <c r="R146" s="93"/>
      <c r="S146" s="93"/>
      <c r="T146" s="94">
        <f t="shared" si="161"/>
        <v>0</v>
      </c>
      <c r="U146" s="94">
        <f t="shared" si="158"/>
        <v>0</v>
      </c>
      <c r="V146" s="93"/>
      <c r="W146" s="94">
        <f t="shared" si="166"/>
        <v>0</v>
      </c>
      <c r="X146" s="93">
        <v>0</v>
      </c>
      <c r="Y146" s="93"/>
      <c r="Z146" s="93"/>
      <c r="AA146" s="93">
        <v>0</v>
      </c>
      <c r="AB146" s="93">
        <v>0</v>
      </c>
      <c r="AC146" s="93">
        <v>0</v>
      </c>
      <c r="AD146" s="93">
        <v>0</v>
      </c>
      <c r="AE146" s="93"/>
      <c r="AF146" s="93">
        <v>0</v>
      </c>
      <c r="AG146" s="93">
        <v>0</v>
      </c>
      <c r="AH146" s="93">
        <v>0</v>
      </c>
      <c r="AI146" s="93"/>
      <c r="AJ146" s="94">
        <f t="shared" si="170"/>
        <v>0</v>
      </c>
      <c r="AK146" s="95">
        <f t="shared" si="159"/>
        <v>0</v>
      </c>
      <c r="AL146" s="94">
        <f t="shared" si="155"/>
        <v>0</v>
      </c>
      <c r="AM146" s="93">
        <v>0</v>
      </c>
      <c r="AN146" s="93"/>
      <c r="AO146" s="93"/>
      <c r="AP146" s="93">
        <v>0</v>
      </c>
      <c r="AQ146" s="93">
        <v>0</v>
      </c>
      <c r="AR146" s="93">
        <v>0</v>
      </c>
      <c r="AS146" s="93">
        <v>0</v>
      </c>
      <c r="AT146" s="93"/>
      <c r="AU146" s="93">
        <v>0</v>
      </c>
      <c r="AV146" s="93">
        <v>0</v>
      </c>
      <c r="AW146" s="93">
        <v>0</v>
      </c>
      <c r="AX146" s="93"/>
      <c r="AY146" s="94">
        <f t="shared" si="156"/>
        <v>0</v>
      </c>
      <c r="AZ146" s="95">
        <f t="shared" si="157"/>
        <v>0</v>
      </c>
      <c r="BA146" s="94">
        <f t="shared" si="167"/>
        <v>0</v>
      </c>
      <c r="BB146" s="93">
        <f t="shared" si="168"/>
        <v>0</v>
      </c>
      <c r="BC146" s="93"/>
      <c r="BD146" s="93"/>
      <c r="BE146" s="93">
        <v>0</v>
      </c>
      <c r="BF146" s="93">
        <v>0</v>
      </c>
      <c r="BG146" s="93">
        <v>0</v>
      </c>
      <c r="BH146" s="93">
        <v>0</v>
      </c>
      <c r="BI146" s="93">
        <f>+AT146</f>
        <v>0</v>
      </c>
      <c r="BJ146" s="93">
        <v>0</v>
      </c>
      <c r="BK146" s="93"/>
      <c r="BL146" s="93"/>
      <c r="BM146" s="93"/>
      <c r="BN146" s="94">
        <f t="shared" si="171"/>
        <v>0</v>
      </c>
      <c r="BO146" s="95">
        <f t="shared" si="160"/>
        <v>0</v>
      </c>
      <c r="BP146" s="96">
        <f t="shared" si="169"/>
        <v>0</v>
      </c>
      <c r="BR146" s="336"/>
      <c r="BS146" s="363"/>
      <c r="BT146" s="336"/>
      <c r="BU146" s="336"/>
    </row>
    <row r="147" spans="1:73" ht="12.75">
      <c r="A147" s="171" t="s">
        <v>64</v>
      </c>
      <c r="B147" s="172" t="s">
        <v>144</v>
      </c>
      <c r="C147" s="173" t="s">
        <v>69</v>
      </c>
      <c r="D147" s="180" t="s">
        <v>72</v>
      </c>
      <c r="E147" s="172" t="s">
        <v>77</v>
      </c>
      <c r="F147" s="172" t="s">
        <v>77</v>
      </c>
      <c r="G147" s="173" t="s">
        <v>67</v>
      </c>
      <c r="H147" s="173" t="s">
        <v>66</v>
      </c>
      <c r="I147" s="173"/>
      <c r="J147" s="173"/>
      <c r="K147" s="173"/>
      <c r="L147" s="173"/>
      <c r="M147" s="343"/>
      <c r="N147" s="174" t="s">
        <v>142</v>
      </c>
      <c r="O147" s="175">
        <f aca="true" t="shared" si="172" ref="O147:T147">O148</f>
        <v>0</v>
      </c>
      <c r="P147" s="175">
        <f>P148</f>
        <v>0</v>
      </c>
      <c r="Q147" s="175">
        <f>Q148</f>
        <v>0</v>
      </c>
      <c r="R147" s="175">
        <f t="shared" si="172"/>
        <v>0</v>
      </c>
      <c r="S147" s="175">
        <f t="shared" si="172"/>
        <v>0</v>
      </c>
      <c r="T147" s="175">
        <f t="shared" si="172"/>
        <v>0</v>
      </c>
      <c r="U147" s="175">
        <f t="shared" si="158"/>
        <v>0</v>
      </c>
      <c r="V147" s="175">
        <f>V148</f>
        <v>0</v>
      </c>
      <c r="W147" s="175">
        <f>W148</f>
        <v>0</v>
      </c>
      <c r="X147" s="175">
        <f aca="true" t="shared" si="173" ref="X147:AI147">X148</f>
        <v>0</v>
      </c>
      <c r="Y147" s="175">
        <f t="shared" si="173"/>
        <v>0</v>
      </c>
      <c r="Z147" s="175">
        <f t="shared" si="173"/>
        <v>0</v>
      </c>
      <c r="AA147" s="175">
        <f t="shared" si="173"/>
        <v>0</v>
      </c>
      <c r="AB147" s="175">
        <f t="shared" si="173"/>
        <v>0</v>
      </c>
      <c r="AC147" s="175">
        <f t="shared" si="173"/>
        <v>0</v>
      </c>
      <c r="AD147" s="175">
        <f t="shared" si="173"/>
        <v>0</v>
      </c>
      <c r="AE147" s="176">
        <f t="shared" si="173"/>
        <v>0</v>
      </c>
      <c r="AF147" s="176">
        <f t="shared" si="173"/>
        <v>0</v>
      </c>
      <c r="AG147" s="177">
        <f t="shared" si="173"/>
        <v>0</v>
      </c>
      <c r="AH147" s="177">
        <f t="shared" si="173"/>
        <v>0</v>
      </c>
      <c r="AI147" s="175">
        <f t="shared" si="173"/>
        <v>0</v>
      </c>
      <c r="AJ147" s="175">
        <f t="shared" si="170"/>
        <v>0</v>
      </c>
      <c r="AK147" s="178">
        <f t="shared" si="159"/>
        <v>0</v>
      </c>
      <c r="AL147" s="175">
        <f>AL148</f>
        <v>0</v>
      </c>
      <c r="AM147" s="175">
        <f aca="true" t="shared" si="174" ref="AM147:AX147">AM148</f>
        <v>0</v>
      </c>
      <c r="AN147" s="175">
        <f t="shared" si="174"/>
        <v>0</v>
      </c>
      <c r="AO147" s="175">
        <f t="shared" si="174"/>
        <v>0</v>
      </c>
      <c r="AP147" s="175">
        <f t="shared" si="174"/>
        <v>0</v>
      </c>
      <c r="AQ147" s="175">
        <f t="shared" si="174"/>
        <v>0</v>
      </c>
      <c r="AR147" s="175">
        <f t="shared" si="174"/>
        <v>0</v>
      </c>
      <c r="AS147" s="175">
        <f t="shared" si="174"/>
        <v>0</v>
      </c>
      <c r="AT147" s="176">
        <f t="shared" si="174"/>
        <v>0</v>
      </c>
      <c r="AU147" s="176">
        <f t="shared" si="174"/>
        <v>0</v>
      </c>
      <c r="AV147" s="177">
        <f t="shared" si="174"/>
        <v>0</v>
      </c>
      <c r="AW147" s="175">
        <f t="shared" si="174"/>
        <v>0</v>
      </c>
      <c r="AX147" s="175">
        <f t="shared" si="174"/>
        <v>0</v>
      </c>
      <c r="AY147" s="175">
        <f t="shared" si="156"/>
        <v>0</v>
      </c>
      <c r="AZ147" s="178">
        <f t="shared" si="157"/>
        <v>0</v>
      </c>
      <c r="BA147" s="175">
        <f>BA148</f>
        <v>0</v>
      </c>
      <c r="BB147" s="175">
        <f aca="true" t="shared" si="175" ref="BB147:BM147">BB148</f>
        <v>0</v>
      </c>
      <c r="BC147" s="175">
        <f t="shared" si="175"/>
        <v>0</v>
      </c>
      <c r="BD147" s="175">
        <f t="shared" si="175"/>
        <v>0</v>
      </c>
      <c r="BE147" s="175">
        <f t="shared" si="175"/>
        <v>0</v>
      </c>
      <c r="BF147" s="175">
        <f t="shared" si="175"/>
        <v>0</v>
      </c>
      <c r="BG147" s="175">
        <f t="shared" si="175"/>
        <v>0</v>
      </c>
      <c r="BH147" s="175">
        <f t="shared" si="175"/>
        <v>0</v>
      </c>
      <c r="BI147" s="176">
        <f t="shared" si="175"/>
        <v>0</v>
      </c>
      <c r="BJ147" s="176">
        <f t="shared" si="175"/>
        <v>0</v>
      </c>
      <c r="BK147" s="177">
        <f t="shared" si="175"/>
        <v>0</v>
      </c>
      <c r="BL147" s="175">
        <f t="shared" si="175"/>
        <v>0</v>
      </c>
      <c r="BM147" s="175">
        <f t="shared" si="175"/>
        <v>0</v>
      </c>
      <c r="BN147" s="175">
        <f t="shared" si="171"/>
        <v>0</v>
      </c>
      <c r="BO147" s="178">
        <f t="shared" si="160"/>
        <v>0</v>
      </c>
      <c r="BP147" s="179">
        <f>BP148</f>
        <v>0</v>
      </c>
      <c r="BR147" s="336"/>
      <c r="BS147" s="363"/>
      <c r="BT147" s="336"/>
      <c r="BU147" s="336"/>
    </row>
    <row r="148" spans="1:73" ht="12.75">
      <c r="A148" s="89" t="s">
        <v>64</v>
      </c>
      <c r="B148" s="105" t="s">
        <v>144</v>
      </c>
      <c r="C148" s="90" t="s">
        <v>69</v>
      </c>
      <c r="D148" s="97" t="s">
        <v>72</v>
      </c>
      <c r="E148" s="105" t="s">
        <v>77</v>
      </c>
      <c r="F148" s="105" t="s">
        <v>77</v>
      </c>
      <c r="G148" s="105" t="s">
        <v>200</v>
      </c>
      <c r="H148" s="90" t="s">
        <v>66</v>
      </c>
      <c r="I148" s="90"/>
      <c r="J148" s="90"/>
      <c r="K148" s="91">
        <v>153</v>
      </c>
      <c r="L148" s="91"/>
      <c r="M148" s="343"/>
      <c r="N148" s="98" t="s">
        <v>143</v>
      </c>
      <c r="O148" s="93">
        <v>0</v>
      </c>
      <c r="P148" s="93">
        <v>0</v>
      </c>
      <c r="Q148" s="93">
        <v>0</v>
      </c>
      <c r="R148" s="93"/>
      <c r="S148" s="93"/>
      <c r="T148" s="94">
        <f t="shared" si="161"/>
        <v>0</v>
      </c>
      <c r="U148" s="94">
        <f t="shared" si="158"/>
        <v>0</v>
      </c>
      <c r="V148" s="93"/>
      <c r="W148" s="94">
        <f>+U148-V148</f>
        <v>0</v>
      </c>
      <c r="X148" s="93">
        <v>0</v>
      </c>
      <c r="Y148" s="93"/>
      <c r="Z148" s="93"/>
      <c r="AA148" s="93"/>
      <c r="AB148" s="93"/>
      <c r="AC148" s="93"/>
      <c r="AD148" s="93"/>
      <c r="AE148" s="93"/>
      <c r="AF148" s="93">
        <v>0</v>
      </c>
      <c r="AG148" s="93">
        <v>0</v>
      </c>
      <c r="AH148" s="93">
        <v>0</v>
      </c>
      <c r="AI148" s="93"/>
      <c r="AJ148" s="94">
        <f t="shared" si="170"/>
        <v>0</v>
      </c>
      <c r="AK148" s="95">
        <f t="shared" si="159"/>
        <v>0</v>
      </c>
      <c r="AL148" s="94">
        <f t="shared" si="155"/>
        <v>0</v>
      </c>
      <c r="AM148" s="93">
        <v>0</v>
      </c>
      <c r="AN148" s="93"/>
      <c r="AO148" s="93"/>
      <c r="AP148" s="93">
        <v>0</v>
      </c>
      <c r="AQ148" s="93">
        <v>0</v>
      </c>
      <c r="AR148" s="93">
        <v>0</v>
      </c>
      <c r="AS148" s="93">
        <v>0</v>
      </c>
      <c r="AT148" s="93"/>
      <c r="AU148" s="93">
        <v>0</v>
      </c>
      <c r="AV148" s="93">
        <v>0</v>
      </c>
      <c r="AW148" s="93">
        <v>0</v>
      </c>
      <c r="AX148" s="93"/>
      <c r="AY148" s="94">
        <f t="shared" si="156"/>
        <v>0</v>
      </c>
      <c r="AZ148" s="95">
        <f t="shared" si="157"/>
        <v>0</v>
      </c>
      <c r="BA148" s="94">
        <f>AJ148-AY148</f>
        <v>0</v>
      </c>
      <c r="BB148" s="93">
        <f>+AM148</f>
        <v>0</v>
      </c>
      <c r="BC148" s="93"/>
      <c r="BD148" s="93"/>
      <c r="BE148" s="93">
        <v>0</v>
      </c>
      <c r="BF148" s="93">
        <v>0</v>
      </c>
      <c r="BG148" s="93">
        <v>0</v>
      </c>
      <c r="BH148" s="93">
        <v>0</v>
      </c>
      <c r="BI148" s="93">
        <f>+AT148</f>
        <v>0</v>
      </c>
      <c r="BJ148" s="93">
        <v>0</v>
      </c>
      <c r="BK148" s="93"/>
      <c r="BL148" s="93"/>
      <c r="BM148" s="93"/>
      <c r="BN148" s="94">
        <f t="shared" si="171"/>
        <v>0</v>
      </c>
      <c r="BO148" s="95">
        <f t="shared" si="160"/>
        <v>0</v>
      </c>
      <c r="BP148" s="96">
        <f>AY148-BN148</f>
        <v>0</v>
      </c>
      <c r="BR148" s="336"/>
      <c r="BS148" s="363"/>
      <c r="BT148" s="336"/>
      <c r="BU148" s="336"/>
    </row>
    <row r="149" spans="1:73" ht="12.75">
      <c r="A149" s="123" t="s">
        <v>64</v>
      </c>
      <c r="B149" s="125">
        <v>2</v>
      </c>
      <c r="C149" s="181">
        <v>1</v>
      </c>
      <c r="D149" s="125" t="s">
        <v>75</v>
      </c>
      <c r="E149" s="124" t="s">
        <v>66</v>
      </c>
      <c r="F149" s="124" t="s">
        <v>66</v>
      </c>
      <c r="G149" s="124" t="s">
        <v>67</v>
      </c>
      <c r="H149" s="124" t="s">
        <v>66</v>
      </c>
      <c r="I149" s="124"/>
      <c r="J149" s="124"/>
      <c r="K149" s="124"/>
      <c r="L149" s="124"/>
      <c r="M149" s="343"/>
      <c r="N149" s="83" t="s">
        <v>201</v>
      </c>
      <c r="O149" s="127">
        <f aca="true" t="shared" si="176" ref="O149:T149">O150</f>
        <v>52212292000</v>
      </c>
      <c r="P149" s="127">
        <f>P150</f>
        <v>0</v>
      </c>
      <c r="Q149" s="127">
        <f>Q150</f>
        <v>0</v>
      </c>
      <c r="R149" s="127">
        <f t="shared" si="176"/>
        <v>0</v>
      </c>
      <c r="S149" s="127">
        <f t="shared" si="176"/>
        <v>0</v>
      </c>
      <c r="T149" s="127">
        <f t="shared" si="176"/>
        <v>0</v>
      </c>
      <c r="U149" s="127">
        <f t="shared" si="158"/>
        <v>52212292000</v>
      </c>
      <c r="V149" s="127">
        <f>V150</f>
        <v>0</v>
      </c>
      <c r="W149" s="127">
        <f>W150</f>
        <v>52212292000</v>
      </c>
      <c r="X149" s="127">
        <f aca="true" t="shared" si="177" ref="X149:AI149">X150</f>
        <v>6710151203</v>
      </c>
      <c r="Y149" s="127">
        <f t="shared" si="177"/>
        <v>0</v>
      </c>
      <c r="Z149" s="127">
        <f t="shared" si="177"/>
        <v>0</v>
      </c>
      <c r="AA149" s="127">
        <f t="shared" si="177"/>
        <v>0</v>
      </c>
      <c r="AB149" s="127">
        <f t="shared" si="177"/>
        <v>0</v>
      </c>
      <c r="AC149" s="127">
        <f t="shared" si="177"/>
        <v>0</v>
      </c>
      <c r="AD149" s="127">
        <f t="shared" si="177"/>
        <v>0</v>
      </c>
      <c r="AE149" s="86">
        <f t="shared" si="177"/>
        <v>0</v>
      </c>
      <c r="AF149" s="86">
        <f t="shared" si="177"/>
        <v>0</v>
      </c>
      <c r="AG149" s="85">
        <f t="shared" si="177"/>
        <v>0</v>
      </c>
      <c r="AH149" s="85">
        <f t="shared" si="177"/>
        <v>0</v>
      </c>
      <c r="AI149" s="127">
        <f t="shared" si="177"/>
        <v>0</v>
      </c>
      <c r="AJ149" s="127">
        <f t="shared" si="170"/>
        <v>6710151203</v>
      </c>
      <c r="AK149" s="128">
        <f t="shared" si="159"/>
        <v>0.1285166949384256</v>
      </c>
      <c r="AL149" s="127">
        <f>AL150</f>
        <v>45502140797</v>
      </c>
      <c r="AM149" s="127">
        <f aca="true" t="shared" si="178" ref="AM149:AX149">AM150</f>
        <v>3903000</v>
      </c>
      <c r="AN149" s="127">
        <f t="shared" si="178"/>
        <v>0</v>
      </c>
      <c r="AO149" s="127">
        <f t="shared" si="178"/>
        <v>0</v>
      </c>
      <c r="AP149" s="127">
        <f t="shared" si="178"/>
        <v>0</v>
      </c>
      <c r="AQ149" s="127">
        <f t="shared" si="178"/>
        <v>0</v>
      </c>
      <c r="AR149" s="127">
        <f t="shared" si="178"/>
        <v>0</v>
      </c>
      <c r="AS149" s="127">
        <f t="shared" si="178"/>
        <v>0</v>
      </c>
      <c r="AT149" s="86">
        <f t="shared" si="178"/>
        <v>0</v>
      </c>
      <c r="AU149" s="86">
        <f t="shared" si="178"/>
        <v>0</v>
      </c>
      <c r="AV149" s="85">
        <f t="shared" si="178"/>
        <v>0</v>
      </c>
      <c r="AW149" s="127">
        <f t="shared" si="178"/>
        <v>0</v>
      </c>
      <c r="AX149" s="86">
        <f t="shared" si="178"/>
        <v>0</v>
      </c>
      <c r="AY149" s="127">
        <f t="shared" si="156"/>
        <v>3903000</v>
      </c>
      <c r="AZ149" s="128">
        <f t="shared" si="157"/>
        <v>0.0005816560434964613</v>
      </c>
      <c r="BA149" s="127">
        <f>BA150</f>
        <v>6706248203</v>
      </c>
      <c r="BB149" s="127">
        <f aca="true" t="shared" si="179" ref="BB149:BM149">BB150</f>
        <v>3903000</v>
      </c>
      <c r="BC149" s="127">
        <f t="shared" si="179"/>
        <v>0</v>
      </c>
      <c r="BD149" s="127">
        <f t="shared" si="179"/>
        <v>0</v>
      </c>
      <c r="BE149" s="127">
        <f t="shared" si="179"/>
        <v>0</v>
      </c>
      <c r="BF149" s="127">
        <f t="shared" si="179"/>
        <v>0</v>
      </c>
      <c r="BG149" s="127">
        <f t="shared" si="179"/>
        <v>0</v>
      </c>
      <c r="BH149" s="127">
        <f t="shared" si="179"/>
        <v>0</v>
      </c>
      <c r="BI149" s="86">
        <f t="shared" si="179"/>
        <v>0</v>
      </c>
      <c r="BJ149" s="86">
        <f t="shared" si="179"/>
        <v>0</v>
      </c>
      <c r="BK149" s="85">
        <f t="shared" si="179"/>
        <v>0</v>
      </c>
      <c r="BL149" s="127">
        <f t="shared" si="179"/>
        <v>0</v>
      </c>
      <c r="BM149" s="127">
        <f t="shared" si="179"/>
        <v>0</v>
      </c>
      <c r="BN149" s="127">
        <f t="shared" si="171"/>
        <v>3903000</v>
      </c>
      <c r="BO149" s="128">
        <f t="shared" si="160"/>
        <v>1</v>
      </c>
      <c r="BP149" s="129">
        <f>BP150</f>
        <v>0</v>
      </c>
      <c r="BR149" s="336"/>
      <c r="BS149" s="363"/>
      <c r="BT149" s="336"/>
      <c r="BU149" s="336"/>
    </row>
    <row r="150" spans="1:73" ht="12.75">
      <c r="A150" s="123" t="s">
        <v>64</v>
      </c>
      <c r="B150" s="125">
        <v>2</v>
      </c>
      <c r="C150" s="181">
        <v>1</v>
      </c>
      <c r="D150" s="125" t="s">
        <v>75</v>
      </c>
      <c r="E150" s="125" t="s">
        <v>72</v>
      </c>
      <c r="F150" s="124" t="s">
        <v>66</v>
      </c>
      <c r="G150" s="124" t="s">
        <v>67</v>
      </c>
      <c r="H150" s="124" t="s">
        <v>66</v>
      </c>
      <c r="I150" s="124"/>
      <c r="J150" s="124"/>
      <c r="K150" s="124"/>
      <c r="L150" s="124"/>
      <c r="M150" s="343"/>
      <c r="N150" s="83" t="s">
        <v>202</v>
      </c>
      <c r="O150" s="127">
        <f aca="true" t="shared" si="180" ref="O150:T150">SUM(O151:O154)</f>
        <v>52212292000</v>
      </c>
      <c r="P150" s="127">
        <f>SUM(P151:P154)</f>
        <v>0</v>
      </c>
      <c r="Q150" s="127">
        <f>SUM(Q151:Q154)</f>
        <v>0</v>
      </c>
      <c r="R150" s="127">
        <f t="shared" si="180"/>
        <v>0</v>
      </c>
      <c r="S150" s="127">
        <f t="shared" si="180"/>
        <v>0</v>
      </c>
      <c r="T150" s="127">
        <f t="shared" si="180"/>
        <v>0</v>
      </c>
      <c r="U150" s="127">
        <f t="shared" si="158"/>
        <v>52212292000</v>
      </c>
      <c r="V150" s="127">
        <f>SUM(V151:V154)</f>
        <v>0</v>
      </c>
      <c r="W150" s="127">
        <f>SUM(W151:W154)</f>
        <v>52212292000</v>
      </c>
      <c r="X150" s="127">
        <f aca="true" t="shared" si="181" ref="X150:AI150">SUM(X151:X154)</f>
        <v>6710151203</v>
      </c>
      <c r="Y150" s="127">
        <f t="shared" si="181"/>
        <v>0</v>
      </c>
      <c r="Z150" s="127">
        <f t="shared" si="181"/>
        <v>0</v>
      </c>
      <c r="AA150" s="127">
        <f t="shared" si="181"/>
        <v>0</v>
      </c>
      <c r="AB150" s="127">
        <f t="shared" si="181"/>
        <v>0</v>
      </c>
      <c r="AC150" s="127">
        <f t="shared" si="181"/>
        <v>0</v>
      </c>
      <c r="AD150" s="127">
        <f t="shared" si="181"/>
        <v>0</v>
      </c>
      <c r="AE150" s="86">
        <f t="shared" si="181"/>
        <v>0</v>
      </c>
      <c r="AF150" s="86">
        <f>SUM(AF151:AF154)</f>
        <v>0</v>
      </c>
      <c r="AG150" s="85">
        <f>SUM(AG151:AG154)</f>
        <v>0</v>
      </c>
      <c r="AH150" s="85">
        <f>SUM(AH151:AH154)</f>
        <v>0</v>
      </c>
      <c r="AI150" s="127">
        <f t="shared" si="181"/>
        <v>0</v>
      </c>
      <c r="AJ150" s="127">
        <f t="shared" si="170"/>
        <v>6710151203</v>
      </c>
      <c r="AK150" s="128">
        <f t="shared" si="159"/>
        <v>0.1285166949384256</v>
      </c>
      <c r="AL150" s="127">
        <f>SUM(AL151:AL154)</f>
        <v>45502140797</v>
      </c>
      <c r="AM150" s="127">
        <f aca="true" t="shared" si="182" ref="AM150:AT150">SUM(AM151:AM154)</f>
        <v>3903000</v>
      </c>
      <c r="AN150" s="127">
        <f t="shared" si="182"/>
        <v>0</v>
      </c>
      <c r="AO150" s="127">
        <f t="shared" si="182"/>
        <v>0</v>
      </c>
      <c r="AP150" s="127">
        <f t="shared" si="182"/>
        <v>0</v>
      </c>
      <c r="AQ150" s="127">
        <f t="shared" si="182"/>
        <v>0</v>
      </c>
      <c r="AR150" s="127">
        <f t="shared" si="182"/>
        <v>0</v>
      </c>
      <c r="AS150" s="127">
        <f t="shared" si="182"/>
        <v>0</v>
      </c>
      <c r="AT150" s="86">
        <f t="shared" si="182"/>
        <v>0</v>
      </c>
      <c r="AU150" s="86">
        <f>SUM(AU151:AU154)</f>
        <v>0</v>
      </c>
      <c r="AV150" s="85">
        <f>SUM(AV151:AV154)</f>
        <v>0</v>
      </c>
      <c r="AW150" s="127">
        <f>SUM(AW151:AW154)</f>
        <v>0</v>
      </c>
      <c r="AX150" s="86">
        <f>SUM(AX151:AX154)</f>
        <v>0</v>
      </c>
      <c r="AY150" s="127">
        <f t="shared" si="156"/>
        <v>3903000</v>
      </c>
      <c r="AZ150" s="128">
        <f t="shared" si="157"/>
        <v>0.0005816560434964613</v>
      </c>
      <c r="BA150" s="127">
        <f>SUM(BA151:BA154)</f>
        <v>6706248203</v>
      </c>
      <c r="BB150" s="127">
        <f aca="true" t="shared" si="183" ref="BB150:BM150">SUM(BB151:BB154)</f>
        <v>3903000</v>
      </c>
      <c r="BC150" s="127">
        <f t="shared" si="183"/>
        <v>0</v>
      </c>
      <c r="BD150" s="127">
        <f t="shared" si="183"/>
        <v>0</v>
      </c>
      <c r="BE150" s="127">
        <f t="shared" si="183"/>
        <v>0</v>
      </c>
      <c r="BF150" s="127">
        <f t="shared" si="183"/>
        <v>0</v>
      </c>
      <c r="BG150" s="127">
        <f t="shared" si="183"/>
        <v>0</v>
      </c>
      <c r="BH150" s="127">
        <f t="shared" si="183"/>
        <v>0</v>
      </c>
      <c r="BI150" s="86">
        <f t="shared" si="183"/>
        <v>0</v>
      </c>
      <c r="BJ150" s="86">
        <f>SUM(BJ151:BJ154)</f>
        <v>0</v>
      </c>
      <c r="BK150" s="85">
        <f>SUM(BK151:BK154)</f>
        <v>0</v>
      </c>
      <c r="BL150" s="127">
        <f>SUM(BL151:BL154)</f>
        <v>0</v>
      </c>
      <c r="BM150" s="127">
        <f t="shared" si="183"/>
        <v>0</v>
      </c>
      <c r="BN150" s="127">
        <f t="shared" si="171"/>
        <v>3903000</v>
      </c>
      <c r="BO150" s="128">
        <f t="shared" si="160"/>
        <v>1</v>
      </c>
      <c r="BP150" s="129">
        <f>SUM(BP151:BP154)</f>
        <v>0</v>
      </c>
      <c r="BR150" s="336"/>
      <c r="BS150" s="363"/>
      <c r="BT150" s="336"/>
      <c r="BU150" s="336"/>
    </row>
    <row r="151" spans="1:73" ht="12.75">
      <c r="A151" s="89" t="s">
        <v>64</v>
      </c>
      <c r="B151" s="97">
        <v>2</v>
      </c>
      <c r="C151" s="182">
        <v>1</v>
      </c>
      <c r="D151" s="108" t="s">
        <v>75</v>
      </c>
      <c r="E151" s="105" t="s">
        <v>72</v>
      </c>
      <c r="F151" s="90" t="s">
        <v>72</v>
      </c>
      <c r="G151" s="90" t="s">
        <v>67</v>
      </c>
      <c r="H151" s="90" t="s">
        <v>66</v>
      </c>
      <c r="I151" s="90"/>
      <c r="J151" s="90"/>
      <c r="K151" s="91">
        <v>154</v>
      </c>
      <c r="L151" s="91"/>
      <c r="M151" s="343">
        <v>241</v>
      </c>
      <c r="N151" s="107" t="s">
        <v>203</v>
      </c>
      <c r="O151" s="93">
        <v>21762000000</v>
      </c>
      <c r="P151" s="93">
        <v>0</v>
      </c>
      <c r="Q151" s="93">
        <v>0</v>
      </c>
      <c r="R151" s="93">
        <v>0</v>
      </c>
      <c r="S151" s="93">
        <v>0</v>
      </c>
      <c r="T151" s="94">
        <f t="shared" si="161"/>
        <v>0</v>
      </c>
      <c r="U151" s="94">
        <f t="shared" si="158"/>
        <v>21762000000</v>
      </c>
      <c r="V151" s="93"/>
      <c r="W151" s="94">
        <f>+U151-V151</f>
        <v>21762000000</v>
      </c>
      <c r="X151" s="93">
        <v>3309393570</v>
      </c>
      <c r="Y151" s="93">
        <v>0</v>
      </c>
      <c r="Z151" s="93">
        <v>0</v>
      </c>
      <c r="AA151" s="93">
        <v>0</v>
      </c>
      <c r="AB151" s="93">
        <v>0</v>
      </c>
      <c r="AC151" s="93">
        <v>0</v>
      </c>
      <c r="AD151" s="93">
        <v>0</v>
      </c>
      <c r="AE151" s="93">
        <v>0</v>
      </c>
      <c r="AF151" s="93">
        <v>0</v>
      </c>
      <c r="AG151" s="93">
        <v>0</v>
      </c>
      <c r="AH151" s="93">
        <v>0</v>
      </c>
      <c r="AI151" s="93">
        <v>0</v>
      </c>
      <c r="AJ151" s="94">
        <f t="shared" si="170"/>
        <v>3309393570</v>
      </c>
      <c r="AK151" s="95">
        <f t="shared" si="159"/>
        <v>0.15207212434518885</v>
      </c>
      <c r="AL151" s="94">
        <f aca="true" t="shared" si="184" ref="AL151:AL173">W151-AJ151</f>
        <v>18452606430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93">
        <v>0</v>
      </c>
      <c r="AS151" s="93">
        <v>0</v>
      </c>
      <c r="AT151" s="93">
        <v>0</v>
      </c>
      <c r="AU151" s="93">
        <v>0</v>
      </c>
      <c r="AV151" s="93">
        <v>0</v>
      </c>
      <c r="AW151" s="93">
        <v>0</v>
      </c>
      <c r="AX151" s="93">
        <v>0</v>
      </c>
      <c r="AY151" s="94">
        <f t="shared" si="156"/>
        <v>0</v>
      </c>
      <c r="AZ151" s="95">
        <f t="shared" si="157"/>
        <v>0</v>
      </c>
      <c r="BA151" s="94">
        <f>AJ151-AY151</f>
        <v>3309393570</v>
      </c>
      <c r="BB151" s="93">
        <f>+AM151</f>
        <v>0</v>
      </c>
      <c r="BC151" s="93">
        <v>0</v>
      </c>
      <c r="BD151" s="93">
        <v>0</v>
      </c>
      <c r="BE151" s="93">
        <v>0</v>
      </c>
      <c r="BF151" s="93">
        <v>0</v>
      </c>
      <c r="BG151" s="93">
        <v>0</v>
      </c>
      <c r="BH151" s="93">
        <v>0</v>
      </c>
      <c r="BI151" s="93">
        <v>0</v>
      </c>
      <c r="BJ151" s="93">
        <v>0</v>
      </c>
      <c r="BK151" s="93">
        <v>0</v>
      </c>
      <c r="BL151" s="93">
        <v>0</v>
      </c>
      <c r="BM151" s="93">
        <v>0</v>
      </c>
      <c r="BN151" s="94">
        <f t="shared" si="171"/>
        <v>0</v>
      </c>
      <c r="BO151" s="95">
        <f t="shared" si="160"/>
        <v>0</v>
      </c>
      <c r="BP151" s="96">
        <f>AY151-BN151</f>
        <v>0</v>
      </c>
      <c r="BR151" s="336">
        <f>VLOOKUP(M151,'[2]EJEGAST ENERO'!$D$2:$N$136,11,0)</f>
        <v>21762000000</v>
      </c>
      <c r="BS151" s="363">
        <f>+W151-BR151</f>
        <v>0</v>
      </c>
      <c r="BT151" s="336"/>
      <c r="BU151" s="336"/>
    </row>
    <row r="152" spans="1:73" ht="12.75">
      <c r="A152" s="89" t="s">
        <v>64</v>
      </c>
      <c r="B152" s="97">
        <v>2</v>
      </c>
      <c r="C152" s="182">
        <v>1</v>
      </c>
      <c r="D152" s="108" t="s">
        <v>75</v>
      </c>
      <c r="E152" s="105" t="s">
        <v>72</v>
      </c>
      <c r="F152" s="108" t="s">
        <v>75</v>
      </c>
      <c r="G152" s="90" t="s">
        <v>67</v>
      </c>
      <c r="H152" s="90" t="s">
        <v>66</v>
      </c>
      <c r="I152" s="90"/>
      <c r="J152" s="90"/>
      <c r="K152" s="91">
        <v>155</v>
      </c>
      <c r="L152" s="91"/>
      <c r="M152" s="343">
        <v>242</v>
      </c>
      <c r="N152" s="107" t="s">
        <v>204</v>
      </c>
      <c r="O152" s="93">
        <v>30225783000</v>
      </c>
      <c r="P152" s="93">
        <v>0</v>
      </c>
      <c r="Q152" s="93">
        <v>0</v>
      </c>
      <c r="R152" s="93">
        <v>0</v>
      </c>
      <c r="S152" s="93">
        <v>0</v>
      </c>
      <c r="T152" s="94">
        <f t="shared" si="161"/>
        <v>0</v>
      </c>
      <c r="U152" s="94">
        <f t="shared" si="158"/>
        <v>30225783000</v>
      </c>
      <c r="V152" s="93"/>
      <c r="W152" s="94">
        <f>+U152-V152</f>
        <v>30225783000</v>
      </c>
      <c r="X152" s="93">
        <v>3399772633</v>
      </c>
      <c r="Y152" s="93">
        <v>0</v>
      </c>
      <c r="Z152" s="93">
        <v>0</v>
      </c>
      <c r="AA152" s="93">
        <v>0</v>
      </c>
      <c r="AB152" s="93">
        <v>0</v>
      </c>
      <c r="AC152" s="93">
        <v>0</v>
      </c>
      <c r="AD152" s="93">
        <v>0</v>
      </c>
      <c r="AE152" s="93">
        <v>0</v>
      </c>
      <c r="AF152" s="93">
        <v>0</v>
      </c>
      <c r="AG152" s="93">
        <v>0</v>
      </c>
      <c r="AH152" s="93">
        <v>0</v>
      </c>
      <c r="AI152" s="93">
        <v>0</v>
      </c>
      <c r="AJ152" s="94">
        <f t="shared" si="170"/>
        <v>3399772633</v>
      </c>
      <c r="AK152" s="95">
        <f t="shared" si="159"/>
        <v>0.11247922454151146</v>
      </c>
      <c r="AL152" s="94">
        <f t="shared" si="184"/>
        <v>26826010367</v>
      </c>
      <c r="AM152" s="93">
        <v>3903000</v>
      </c>
      <c r="AN152" s="93">
        <v>0</v>
      </c>
      <c r="AO152" s="93">
        <v>0</v>
      </c>
      <c r="AP152" s="93">
        <v>0</v>
      </c>
      <c r="AQ152" s="93">
        <v>0</v>
      </c>
      <c r="AR152" s="93">
        <v>0</v>
      </c>
      <c r="AS152" s="93">
        <v>0</v>
      </c>
      <c r="AT152" s="93">
        <v>0</v>
      </c>
      <c r="AU152" s="93">
        <v>0</v>
      </c>
      <c r="AV152" s="93">
        <v>0</v>
      </c>
      <c r="AW152" s="93">
        <v>0</v>
      </c>
      <c r="AX152" s="93">
        <v>0</v>
      </c>
      <c r="AY152" s="94">
        <f t="shared" si="156"/>
        <v>3903000</v>
      </c>
      <c r="AZ152" s="95">
        <f t="shared" si="157"/>
        <v>0.0011480179474696066</v>
      </c>
      <c r="BA152" s="94">
        <f>AJ152-AY152</f>
        <v>3395869633</v>
      </c>
      <c r="BB152" s="93">
        <f>+AM152</f>
        <v>3903000</v>
      </c>
      <c r="BC152" s="93">
        <v>0</v>
      </c>
      <c r="BD152" s="93">
        <v>0</v>
      </c>
      <c r="BE152" s="93">
        <v>0</v>
      </c>
      <c r="BF152" s="93">
        <v>0</v>
      </c>
      <c r="BG152" s="93">
        <v>0</v>
      </c>
      <c r="BH152" s="93">
        <v>0</v>
      </c>
      <c r="BI152" s="93">
        <v>0</v>
      </c>
      <c r="BJ152" s="93">
        <v>0</v>
      </c>
      <c r="BK152" s="93">
        <v>0</v>
      </c>
      <c r="BL152" s="93">
        <v>0</v>
      </c>
      <c r="BM152" s="93">
        <v>0</v>
      </c>
      <c r="BN152" s="94">
        <f t="shared" si="171"/>
        <v>3903000</v>
      </c>
      <c r="BO152" s="95">
        <f t="shared" si="160"/>
        <v>1</v>
      </c>
      <c r="BP152" s="96">
        <f>AY152-BN152</f>
        <v>0</v>
      </c>
      <c r="BR152" s="336">
        <f>VLOOKUP(M152,'[2]EJEGAST ENERO'!$D$2:$N$136,11,0)</f>
        <v>30225783000</v>
      </c>
      <c r="BS152" s="363">
        <f>+W152-BR152</f>
        <v>0</v>
      </c>
      <c r="BT152" s="336"/>
      <c r="BU152" s="336"/>
    </row>
    <row r="153" spans="1:76" s="183" customFormat="1" ht="12.75">
      <c r="A153" s="89" t="s">
        <v>64</v>
      </c>
      <c r="B153" s="97">
        <v>2</v>
      </c>
      <c r="C153" s="182">
        <v>1</v>
      </c>
      <c r="D153" s="108" t="s">
        <v>75</v>
      </c>
      <c r="E153" s="105" t="s">
        <v>72</v>
      </c>
      <c r="F153" s="105" t="s">
        <v>77</v>
      </c>
      <c r="G153" s="90" t="s">
        <v>67</v>
      </c>
      <c r="H153" s="90" t="s">
        <v>66</v>
      </c>
      <c r="I153" s="90"/>
      <c r="J153" s="90"/>
      <c r="K153" s="91">
        <v>156</v>
      </c>
      <c r="L153" s="91"/>
      <c r="M153" s="343">
        <v>243</v>
      </c>
      <c r="N153" s="107" t="s">
        <v>205</v>
      </c>
      <c r="O153" s="93">
        <v>106018000</v>
      </c>
      <c r="P153" s="93">
        <v>0</v>
      </c>
      <c r="Q153" s="93">
        <v>0</v>
      </c>
      <c r="R153" s="93">
        <v>0</v>
      </c>
      <c r="S153" s="93">
        <v>0</v>
      </c>
      <c r="T153" s="94">
        <f t="shared" si="161"/>
        <v>0</v>
      </c>
      <c r="U153" s="94">
        <f t="shared" si="158"/>
        <v>106018000</v>
      </c>
      <c r="V153" s="93"/>
      <c r="W153" s="94">
        <f>+U153-V153</f>
        <v>106018000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4">
        <f t="shared" si="170"/>
        <v>0</v>
      </c>
      <c r="AK153" s="95">
        <f t="shared" si="159"/>
        <v>0</v>
      </c>
      <c r="AL153" s="94">
        <f t="shared" si="184"/>
        <v>106018000</v>
      </c>
      <c r="AM153" s="93">
        <v>0</v>
      </c>
      <c r="AN153" s="93">
        <v>0</v>
      </c>
      <c r="AO153" s="93">
        <v>0</v>
      </c>
      <c r="AP153" s="93">
        <v>0</v>
      </c>
      <c r="AQ153" s="93">
        <v>0</v>
      </c>
      <c r="AR153" s="93">
        <v>0</v>
      </c>
      <c r="AS153" s="93">
        <v>0</v>
      </c>
      <c r="AT153" s="93">
        <v>0</v>
      </c>
      <c r="AU153" s="93">
        <v>0</v>
      </c>
      <c r="AV153" s="93">
        <v>0</v>
      </c>
      <c r="AW153" s="93">
        <v>0</v>
      </c>
      <c r="AX153" s="93">
        <v>0</v>
      </c>
      <c r="AY153" s="94">
        <f t="shared" si="156"/>
        <v>0</v>
      </c>
      <c r="AZ153" s="95">
        <f t="shared" si="157"/>
        <v>0</v>
      </c>
      <c r="BA153" s="94">
        <f>AJ153-AY153</f>
        <v>0</v>
      </c>
      <c r="BB153" s="93">
        <f>+AM153</f>
        <v>0</v>
      </c>
      <c r="BC153" s="93">
        <v>0</v>
      </c>
      <c r="BD153" s="93">
        <v>0</v>
      </c>
      <c r="BE153" s="93">
        <v>0</v>
      </c>
      <c r="BF153" s="93">
        <v>0</v>
      </c>
      <c r="BG153" s="93">
        <v>0</v>
      </c>
      <c r="BH153" s="93">
        <v>0</v>
      </c>
      <c r="BI153" s="93">
        <v>0</v>
      </c>
      <c r="BJ153" s="93">
        <v>0</v>
      </c>
      <c r="BK153" s="93">
        <v>0</v>
      </c>
      <c r="BL153" s="93">
        <v>0</v>
      </c>
      <c r="BM153" s="93">
        <v>0</v>
      </c>
      <c r="BN153" s="94">
        <f t="shared" si="171"/>
        <v>0</v>
      </c>
      <c r="BO153" s="95">
        <f t="shared" si="160"/>
        <v>0</v>
      </c>
      <c r="BP153" s="96">
        <f>AY153-BN153</f>
        <v>0</v>
      </c>
      <c r="BR153" s="336">
        <f>VLOOKUP(M153,'[2]EJEGAST ENERO'!$D$2:$N$136,11,0)</f>
        <v>106018000</v>
      </c>
      <c r="BS153" s="363">
        <f>+W153-BR153</f>
        <v>0</v>
      </c>
      <c r="BT153" s="336"/>
      <c r="BU153" s="336"/>
      <c r="BV153" s="340"/>
      <c r="BW153" s="340"/>
      <c r="BX153" s="340"/>
    </row>
    <row r="154" spans="1:76" s="183" customFormat="1" ht="12.75">
      <c r="A154" s="89" t="s">
        <v>64</v>
      </c>
      <c r="B154" s="97">
        <v>2</v>
      </c>
      <c r="C154" s="182">
        <v>1</v>
      </c>
      <c r="D154" s="108" t="s">
        <v>75</v>
      </c>
      <c r="E154" s="105" t="s">
        <v>72</v>
      </c>
      <c r="F154" s="105" t="s">
        <v>79</v>
      </c>
      <c r="G154" s="90" t="s">
        <v>67</v>
      </c>
      <c r="H154" s="90" t="s">
        <v>66</v>
      </c>
      <c r="I154" s="90"/>
      <c r="J154" s="90"/>
      <c r="K154" s="91">
        <v>156</v>
      </c>
      <c r="L154" s="91"/>
      <c r="M154" s="343">
        <v>244</v>
      </c>
      <c r="N154" s="107" t="s">
        <v>206</v>
      </c>
      <c r="O154" s="93">
        <v>118491000</v>
      </c>
      <c r="P154" s="93">
        <v>0</v>
      </c>
      <c r="Q154" s="93">
        <v>0</v>
      </c>
      <c r="R154" s="93">
        <v>0</v>
      </c>
      <c r="S154" s="93">
        <v>0</v>
      </c>
      <c r="T154" s="94">
        <f t="shared" si="161"/>
        <v>0</v>
      </c>
      <c r="U154" s="94">
        <f t="shared" si="158"/>
        <v>118491000</v>
      </c>
      <c r="V154" s="93"/>
      <c r="W154" s="94">
        <f>+U154-V154</f>
        <v>118491000</v>
      </c>
      <c r="X154" s="93">
        <v>985000</v>
      </c>
      <c r="Y154" s="93">
        <v>0</v>
      </c>
      <c r="Z154" s="93">
        <v>0</v>
      </c>
      <c r="AA154" s="93">
        <v>0</v>
      </c>
      <c r="AB154" s="93">
        <v>0</v>
      </c>
      <c r="AC154" s="93">
        <v>0</v>
      </c>
      <c r="AD154" s="93">
        <v>0</v>
      </c>
      <c r="AE154" s="93">
        <v>0</v>
      </c>
      <c r="AF154" s="93">
        <v>0</v>
      </c>
      <c r="AG154" s="93">
        <v>0</v>
      </c>
      <c r="AH154" s="93">
        <v>0</v>
      </c>
      <c r="AI154" s="93">
        <v>0</v>
      </c>
      <c r="AJ154" s="94">
        <f t="shared" si="170"/>
        <v>985000</v>
      </c>
      <c r="AK154" s="95">
        <f t="shared" si="159"/>
        <v>0.008312867643956081</v>
      </c>
      <c r="AL154" s="94">
        <f t="shared" si="184"/>
        <v>117506000</v>
      </c>
      <c r="AM154" s="93">
        <v>0</v>
      </c>
      <c r="AN154" s="93">
        <v>0</v>
      </c>
      <c r="AO154" s="93">
        <v>0</v>
      </c>
      <c r="AP154" s="93">
        <v>0</v>
      </c>
      <c r="AQ154" s="93">
        <v>0</v>
      </c>
      <c r="AR154" s="93">
        <v>0</v>
      </c>
      <c r="AS154" s="93">
        <v>0</v>
      </c>
      <c r="AT154" s="93">
        <v>0</v>
      </c>
      <c r="AU154" s="93">
        <v>0</v>
      </c>
      <c r="AV154" s="93">
        <v>0</v>
      </c>
      <c r="AW154" s="93">
        <v>0</v>
      </c>
      <c r="AX154" s="93">
        <v>0</v>
      </c>
      <c r="AY154" s="94">
        <f t="shared" si="156"/>
        <v>0</v>
      </c>
      <c r="AZ154" s="95">
        <f t="shared" si="157"/>
        <v>0</v>
      </c>
      <c r="BA154" s="94">
        <f>AJ154-AY154</f>
        <v>985000</v>
      </c>
      <c r="BB154" s="93">
        <f>+AM154</f>
        <v>0</v>
      </c>
      <c r="BC154" s="93">
        <v>0</v>
      </c>
      <c r="BD154" s="93">
        <v>0</v>
      </c>
      <c r="BE154" s="93">
        <v>0</v>
      </c>
      <c r="BF154" s="93">
        <v>0</v>
      </c>
      <c r="BG154" s="93">
        <v>0</v>
      </c>
      <c r="BH154" s="93">
        <v>0</v>
      </c>
      <c r="BI154" s="93">
        <v>0</v>
      </c>
      <c r="BJ154" s="93">
        <v>0</v>
      </c>
      <c r="BK154" s="93">
        <v>0</v>
      </c>
      <c r="BL154" s="93">
        <v>0</v>
      </c>
      <c r="BM154" s="93">
        <v>0</v>
      </c>
      <c r="BN154" s="94">
        <f t="shared" si="171"/>
        <v>0</v>
      </c>
      <c r="BO154" s="95">
        <f t="shared" si="160"/>
        <v>0</v>
      </c>
      <c r="BP154" s="96">
        <f>AY154-BN154</f>
        <v>0</v>
      </c>
      <c r="BR154" s="336">
        <f>VLOOKUP(M154,'[2]EJEGAST ENERO'!$D$2:$N$136,11,0)</f>
        <v>118491000</v>
      </c>
      <c r="BS154" s="363">
        <f>+W154-BR154</f>
        <v>0</v>
      </c>
      <c r="BT154" s="336"/>
      <c r="BU154" s="336"/>
      <c r="BV154" s="340"/>
      <c r="BW154" s="340"/>
      <c r="BX154" s="340"/>
    </row>
    <row r="155" spans="1:76" s="183" customFormat="1" ht="12.75">
      <c r="A155" s="123" t="s">
        <v>64</v>
      </c>
      <c r="B155" s="125">
        <v>2</v>
      </c>
      <c r="C155" s="181">
        <v>1</v>
      </c>
      <c r="D155" s="125" t="s">
        <v>77</v>
      </c>
      <c r="E155" s="124" t="s">
        <v>66</v>
      </c>
      <c r="F155" s="124" t="s">
        <v>66</v>
      </c>
      <c r="G155" s="124" t="s">
        <v>67</v>
      </c>
      <c r="H155" s="124" t="s">
        <v>66</v>
      </c>
      <c r="I155" s="124"/>
      <c r="J155" s="124"/>
      <c r="K155" s="124"/>
      <c r="L155" s="124"/>
      <c r="M155" s="343"/>
      <c r="N155" s="83" t="s">
        <v>207</v>
      </c>
      <c r="O155" s="127">
        <f aca="true" t="shared" si="185" ref="O155:T155">SUM(O156:O163)-O160</f>
        <v>122476445000</v>
      </c>
      <c r="P155" s="127">
        <f>SUM(P156:P163)-P160</f>
        <v>0</v>
      </c>
      <c r="Q155" s="127">
        <f>SUM(Q156:Q163)-Q160</f>
        <v>0</v>
      </c>
      <c r="R155" s="127">
        <f t="shared" si="185"/>
        <v>0</v>
      </c>
      <c r="S155" s="127">
        <f t="shared" si="185"/>
        <v>0</v>
      </c>
      <c r="T155" s="127">
        <f t="shared" si="185"/>
        <v>0</v>
      </c>
      <c r="U155" s="127">
        <f t="shared" si="158"/>
        <v>122476445000</v>
      </c>
      <c r="V155" s="127">
        <f>SUM(V156:V163)-V160</f>
        <v>0</v>
      </c>
      <c r="W155" s="127">
        <f>SUM(W156:W163)-W160</f>
        <v>122476445000</v>
      </c>
      <c r="X155" s="127">
        <f aca="true" t="shared" si="186" ref="X155:AI155">SUM(X156:X163)-X160</f>
        <v>32846883013.4</v>
      </c>
      <c r="Y155" s="127">
        <f t="shared" si="186"/>
        <v>0</v>
      </c>
      <c r="Z155" s="127">
        <f t="shared" si="186"/>
        <v>0</v>
      </c>
      <c r="AA155" s="127">
        <f t="shared" si="186"/>
        <v>0</v>
      </c>
      <c r="AB155" s="127">
        <f t="shared" si="186"/>
        <v>0</v>
      </c>
      <c r="AC155" s="127">
        <f t="shared" si="186"/>
        <v>0</v>
      </c>
      <c r="AD155" s="127">
        <f t="shared" si="186"/>
        <v>0</v>
      </c>
      <c r="AE155" s="86">
        <f t="shared" si="186"/>
        <v>0</v>
      </c>
      <c r="AF155" s="86">
        <f t="shared" si="186"/>
        <v>0</v>
      </c>
      <c r="AG155" s="85">
        <f t="shared" si="186"/>
        <v>0</v>
      </c>
      <c r="AH155" s="85">
        <f t="shared" si="186"/>
        <v>0</v>
      </c>
      <c r="AI155" s="127">
        <f t="shared" si="186"/>
        <v>0</v>
      </c>
      <c r="AJ155" s="127">
        <f t="shared" si="170"/>
        <v>32846883013.4</v>
      </c>
      <c r="AK155" s="128">
        <f t="shared" si="159"/>
        <v>0.268189389505876</v>
      </c>
      <c r="AL155" s="127">
        <f>SUM(AL156:AL163)-AL160</f>
        <v>89629561986.6</v>
      </c>
      <c r="AM155" s="127">
        <f aca="true" t="shared" si="187" ref="AM155:AX155">SUM(AM156:AM163)-AM160</f>
        <v>18011600</v>
      </c>
      <c r="AN155" s="127">
        <f t="shared" si="187"/>
        <v>0</v>
      </c>
      <c r="AO155" s="127">
        <f t="shared" si="187"/>
        <v>0</v>
      </c>
      <c r="AP155" s="127">
        <f t="shared" si="187"/>
        <v>0</v>
      </c>
      <c r="AQ155" s="127">
        <f t="shared" si="187"/>
        <v>0</v>
      </c>
      <c r="AR155" s="127">
        <f t="shared" si="187"/>
        <v>0</v>
      </c>
      <c r="AS155" s="127">
        <f t="shared" si="187"/>
        <v>0</v>
      </c>
      <c r="AT155" s="86">
        <f t="shared" si="187"/>
        <v>0</v>
      </c>
      <c r="AU155" s="86">
        <f t="shared" si="187"/>
        <v>0</v>
      </c>
      <c r="AV155" s="85">
        <f t="shared" si="187"/>
        <v>0</v>
      </c>
      <c r="AW155" s="127">
        <f t="shared" si="187"/>
        <v>0</v>
      </c>
      <c r="AX155" s="127">
        <f t="shared" si="187"/>
        <v>0</v>
      </c>
      <c r="AY155" s="127">
        <f t="shared" si="156"/>
        <v>18011600</v>
      </c>
      <c r="AZ155" s="128">
        <f t="shared" si="157"/>
        <v>0.0005483503561860681</v>
      </c>
      <c r="BA155" s="127">
        <f>SUM(BA156:BA163)-BA160</f>
        <v>32828871413.4</v>
      </c>
      <c r="BB155" s="127">
        <f aca="true" t="shared" si="188" ref="BB155:BM155">SUM(BB156:BB163)-BB160</f>
        <v>18011600</v>
      </c>
      <c r="BC155" s="127">
        <f t="shared" si="188"/>
        <v>0</v>
      </c>
      <c r="BD155" s="127">
        <f t="shared" si="188"/>
        <v>0</v>
      </c>
      <c r="BE155" s="127">
        <f t="shared" si="188"/>
        <v>0</v>
      </c>
      <c r="BF155" s="127">
        <f t="shared" si="188"/>
        <v>0</v>
      </c>
      <c r="BG155" s="127">
        <f t="shared" si="188"/>
        <v>0</v>
      </c>
      <c r="BH155" s="127">
        <f t="shared" si="188"/>
        <v>0</v>
      </c>
      <c r="BI155" s="86">
        <f t="shared" si="188"/>
        <v>0</v>
      </c>
      <c r="BJ155" s="86">
        <f t="shared" si="188"/>
        <v>0</v>
      </c>
      <c r="BK155" s="85">
        <f t="shared" si="188"/>
        <v>0</v>
      </c>
      <c r="BL155" s="127">
        <f t="shared" si="188"/>
        <v>0</v>
      </c>
      <c r="BM155" s="127">
        <f t="shared" si="188"/>
        <v>0</v>
      </c>
      <c r="BN155" s="127">
        <f t="shared" si="171"/>
        <v>18011600</v>
      </c>
      <c r="BO155" s="128">
        <f t="shared" si="160"/>
        <v>1</v>
      </c>
      <c r="BP155" s="129">
        <f>SUM(BP156:BP163)-BP160</f>
        <v>0</v>
      </c>
      <c r="BR155" s="336"/>
      <c r="BS155" s="363"/>
      <c r="BT155" s="336"/>
      <c r="BU155" s="336"/>
      <c r="BV155" s="340"/>
      <c r="BW155" s="340"/>
      <c r="BX155" s="340"/>
    </row>
    <row r="156" spans="1:76" s="183" customFormat="1" ht="12.75">
      <c r="A156" s="89" t="s">
        <v>64</v>
      </c>
      <c r="B156" s="97">
        <v>2</v>
      </c>
      <c r="C156" s="182">
        <v>1</v>
      </c>
      <c r="D156" s="108" t="s">
        <v>77</v>
      </c>
      <c r="E156" s="105" t="s">
        <v>72</v>
      </c>
      <c r="F156" s="90" t="s">
        <v>66</v>
      </c>
      <c r="G156" s="90" t="s">
        <v>67</v>
      </c>
      <c r="H156" s="90" t="s">
        <v>66</v>
      </c>
      <c r="I156" s="90"/>
      <c r="J156" s="90"/>
      <c r="K156" s="91">
        <v>157</v>
      </c>
      <c r="L156" s="91"/>
      <c r="M156" s="343">
        <v>245</v>
      </c>
      <c r="N156" s="107" t="s">
        <v>208</v>
      </c>
      <c r="O156" s="93">
        <v>3377000000</v>
      </c>
      <c r="P156" s="93">
        <v>0</v>
      </c>
      <c r="Q156" s="93">
        <v>0</v>
      </c>
      <c r="R156" s="93">
        <v>0</v>
      </c>
      <c r="S156" s="93">
        <v>0</v>
      </c>
      <c r="T156" s="94">
        <f t="shared" si="161"/>
        <v>0</v>
      </c>
      <c r="U156" s="94">
        <f t="shared" si="158"/>
        <v>3377000000</v>
      </c>
      <c r="V156" s="93"/>
      <c r="W156" s="94">
        <f>+U156-V156</f>
        <v>3377000000</v>
      </c>
      <c r="X156" s="93">
        <v>49234117</v>
      </c>
      <c r="Y156" s="93">
        <v>0</v>
      </c>
      <c r="Z156" s="93">
        <v>0</v>
      </c>
      <c r="AA156" s="93">
        <v>0</v>
      </c>
      <c r="AB156" s="93">
        <v>0</v>
      </c>
      <c r="AC156" s="93">
        <v>0</v>
      </c>
      <c r="AD156" s="93">
        <v>0</v>
      </c>
      <c r="AE156" s="93">
        <v>0</v>
      </c>
      <c r="AF156" s="93">
        <v>0</v>
      </c>
      <c r="AG156" s="93">
        <v>0</v>
      </c>
      <c r="AH156" s="93">
        <v>0</v>
      </c>
      <c r="AI156" s="93">
        <v>0</v>
      </c>
      <c r="AJ156" s="94">
        <f t="shared" si="170"/>
        <v>49234117</v>
      </c>
      <c r="AK156" s="95">
        <f t="shared" si="159"/>
        <v>0.014579246964761624</v>
      </c>
      <c r="AL156" s="94">
        <f t="shared" si="184"/>
        <v>3327765883</v>
      </c>
      <c r="AM156" s="93">
        <v>0</v>
      </c>
      <c r="AN156" s="93">
        <v>0</v>
      </c>
      <c r="AO156" s="93">
        <v>0</v>
      </c>
      <c r="AP156" s="93">
        <v>0</v>
      </c>
      <c r="AQ156" s="93">
        <v>0</v>
      </c>
      <c r="AR156" s="93">
        <v>0</v>
      </c>
      <c r="AS156" s="93">
        <v>0</v>
      </c>
      <c r="AT156" s="93">
        <v>0</v>
      </c>
      <c r="AU156" s="93">
        <v>0</v>
      </c>
      <c r="AV156" s="93">
        <v>0</v>
      </c>
      <c r="AW156" s="93">
        <v>0</v>
      </c>
      <c r="AX156" s="93">
        <v>0</v>
      </c>
      <c r="AY156" s="94">
        <f t="shared" si="156"/>
        <v>0</v>
      </c>
      <c r="AZ156" s="95">
        <f t="shared" si="157"/>
        <v>0</v>
      </c>
      <c r="BA156" s="94">
        <f>AJ156-AY156</f>
        <v>49234117</v>
      </c>
      <c r="BB156" s="93">
        <f>+AM156</f>
        <v>0</v>
      </c>
      <c r="BC156" s="93">
        <v>0</v>
      </c>
      <c r="BD156" s="93">
        <v>0</v>
      </c>
      <c r="BE156" s="93">
        <v>0</v>
      </c>
      <c r="BF156" s="93">
        <v>0</v>
      </c>
      <c r="BG156" s="93">
        <v>0</v>
      </c>
      <c r="BH156" s="93">
        <v>0</v>
      </c>
      <c r="BI156" s="93">
        <v>0</v>
      </c>
      <c r="BJ156" s="93">
        <v>0</v>
      </c>
      <c r="BK156" s="93">
        <v>0</v>
      </c>
      <c r="BL156" s="93">
        <v>0</v>
      </c>
      <c r="BM156" s="93">
        <v>0</v>
      </c>
      <c r="BN156" s="94">
        <f t="shared" si="171"/>
        <v>0</v>
      </c>
      <c r="BO156" s="95">
        <f t="shared" si="160"/>
        <v>0</v>
      </c>
      <c r="BP156" s="96">
        <f>AY156-BN156</f>
        <v>0</v>
      </c>
      <c r="BR156" s="336">
        <f>VLOOKUP(M156,'[2]EJEGAST ENERO'!$D$2:$N$136,11,0)</f>
        <v>3377000000</v>
      </c>
      <c r="BS156" s="363">
        <f>+W156-BR156</f>
        <v>0</v>
      </c>
      <c r="BT156" s="336"/>
      <c r="BU156" s="336"/>
      <c r="BV156" s="340"/>
      <c r="BW156" s="340"/>
      <c r="BX156" s="340"/>
    </row>
    <row r="157" spans="1:76" s="183" customFormat="1" ht="12.75">
      <c r="A157" s="89" t="s">
        <v>64</v>
      </c>
      <c r="B157" s="97">
        <v>2</v>
      </c>
      <c r="C157" s="182">
        <v>1</v>
      </c>
      <c r="D157" s="108" t="s">
        <v>77</v>
      </c>
      <c r="E157" s="105" t="s">
        <v>75</v>
      </c>
      <c r="F157" s="90" t="s">
        <v>66</v>
      </c>
      <c r="G157" s="90" t="s">
        <v>67</v>
      </c>
      <c r="H157" s="90" t="s">
        <v>66</v>
      </c>
      <c r="I157" s="90"/>
      <c r="J157" s="90"/>
      <c r="K157" s="91">
        <v>158</v>
      </c>
      <c r="L157" s="91"/>
      <c r="M157" s="343">
        <v>246</v>
      </c>
      <c r="N157" s="107" t="s">
        <v>209</v>
      </c>
      <c r="O157" s="93">
        <v>2330000000</v>
      </c>
      <c r="P157" s="93">
        <v>0</v>
      </c>
      <c r="Q157" s="93">
        <v>0</v>
      </c>
      <c r="R157" s="93">
        <v>0</v>
      </c>
      <c r="S157" s="93">
        <v>0</v>
      </c>
      <c r="T157" s="94">
        <f t="shared" si="161"/>
        <v>0</v>
      </c>
      <c r="U157" s="94">
        <f t="shared" si="158"/>
        <v>2330000000</v>
      </c>
      <c r="V157" s="93"/>
      <c r="W157" s="94">
        <f>+U157-V157</f>
        <v>2330000000</v>
      </c>
      <c r="X157" s="93">
        <v>708000000</v>
      </c>
      <c r="Y157" s="93">
        <v>0</v>
      </c>
      <c r="Z157" s="93">
        <v>0</v>
      </c>
      <c r="AA157" s="93">
        <v>0</v>
      </c>
      <c r="AB157" s="93">
        <v>0</v>
      </c>
      <c r="AC157" s="93">
        <v>0</v>
      </c>
      <c r="AD157" s="93">
        <v>0</v>
      </c>
      <c r="AE157" s="93">
        <v>0</v>
      </c>
      <c r="AF157" s="93">
        <v>0</v>
      </c>
      <c r="AG157" s="93">
        <v>0</v>
      </c>
      <c r="AH157" s="93">
        <v>0</v>
      </c>
      <c r="AI157" s="93">
        <v>0</v>
      </c>
      <c r="AJ157" s="94">
        <f t="shared" si="170"/>
        <v>708000000</v>
      </c>
      <c r="AK157" s="95">
        <f t="shared" si="159"/>
        <v>0.303862660944206</v>
      </c>
      <c r="AL157" s="94">
        <f t="shared" si="184"/>
        <v>1622000000</v>
      </c>
      <c r="AM157" s="93">
        <v>0</v>
      </c>
      <c r="AN157" s="93">
        <v>0</v>
      </c>
      <c r="AO157" s="93">
        <v>0</v>
      </c>
      <c r="AP157" s="93">
        <v>0</v>
      </c>
      <c r="AQ157" s="93">
        <v>0</v>
      </c>
      <c r="AR157" s="93">
        <v>0</v>
      </c>
      <c r="AS157" s="93">
        <v>0</v>
      </c>
      <c r="AT157" s="93">
        <v>0</v>
      </c>
      <c r="AU157" s="93">
        <v>0</v>
      </c>
      <c r="AV157" s="93">
        <v>0</v>
      </c>
      <c r="AW157" s="93">
        <v>0</v>
      </c>
      <c r="AX157" s="93">
        <v>0</v>
      </c>
      <c r="AY157" s="94">
        <f t="shared" si="156"/>
        <v>0</v>
      </c>
      <c r="AZ157" s="95">
        <f t="shared" si="157"/>
        <v>0</v>
      </c>
      <c r="BA157" s="94">
        <f>AJ157-AY157</f>
        <v>708000000</v>
      </c>
      <c r="BB157" s="93">
        <f>+AM157</f>
        <v>0</v>
      </c>
      <c r="BC157" s="93">
        <v>0</v>
      </c>
      <c r="BD157" s="93">
        <v>0</v>
      </c>
      <c r="BE157" s="93">
        <v>0</v>
      </c>
      <c r="BF157" s="93">
        <v>0</v>
      </c>
      <c r="BG157" s="93">
        <v>0</v>
      </c>
      <c r="BH157" s="93">
        <v>0</v>
      </c>
      <c r="BI157" s="93">
        <v>0</v>
      </c>
      <c r="BJ157" s="93">
        <v>0</v>
      </c>
      <c r="BK157" s="93">
        <v>0</v>
      </c>
      <c r="BL157" s="93">
        <v>0</v>
      </c>
      <c r="BM157" s="93">
        <v>0</v>
      </c>
      <c r="BN157" s="94">
        <f t="shared" si="171"/>
        <v>0</v>
      </c>
      <c r="BO157" s="95">
        <f t="shared" si="160"/>
        <v>0</v>
      </c>
      <c r="BP157" s="96">
        <f>AY157-BN157</f>
        <v>0</v>
      </c>
      <c r="BR157" s="336">
        <f>VLOOKUP(M157,'[2]EJEGAST ENERO'!$D$2:$N$136,11,0)</f>
        <v>2330000000</v>
      </c>
      <c r="BS157" s="363">
        <f>+W157-BR157</f>
        <v>0</v>
      </c>
      <c r="BT157" s="336"/>
      <c r="BU157" s="336"/>
      <c r="BV157" s="340"/>
      <c r="BW157" s="340"/>
      <c r="BX157" s="340"/>
    </row>
    <row r="158" spans="1:76" s="183" customFormat="1" ht="12.75">
      <c r="A158" s="89" t="s">
        <v>64</v>
      </c>
      <c r="B158" s="97">
        <v>2</v>
      </c>
      <c r="C158" s="182">
        <v>1</v>
      </c>
      <c r="D158" s="108" t="s">
        <v>77</v>
      </c>
      <c r="E158" s="105" t="s">
        <v>77</v>
      </c>
      <c r="F158" s="90" t="s">
        <v>66</v>
      </c>
      <c r="G158" s="105" t="s">
        <v>67</v>
      </c>
      <c r="H158" s="90" t="s">
        <v>66</v>
      </c>
      <c r="I158" s="90"/>
      <c r="J158" s="90"/>
      <c r="K158" s="91">
        <v>159</v>
      </c>
      <c r="L158" s="91"/>
      <c r="M158" s="343">
        <v>247</v>
      </c>
      <c r="N158" s="107" t="s">
        <v>210</v>
      </c>
      <c r="O158" s="93">
        <v>5176196000</v>
      </c>
      <c r="P158" s="93">
        <v>0</v>
      </c>
      <c r="Q158" s="93">
        <v>0</v>
      </c>
      <c r="R158" s="93">
        <v>0</v>
      </c>
      <c r="S158" s="93">
        <v>0</v>
      </c>
      <c r="T158" s="94">
        <f t="shared" si="161"/>
        <v>0</v>
      </c>
      <c r="U158" s="94">
        <f t="shared" si="158"/>
        <v>5176196000</v>
      </c>
      <c r="V158" s="93"/>
      <c r="W158" s="94">
        <f>+U158-V158</f>
        <v>5176196000</v>
      </c>
      <c r="X158" s="93">
        <v>1539243668</v>
      </c>
      <c r="Y158" s="93">
        <v>0</v>
      </c>
      <c r="Z158" s="93">
        <v>0</v>
      </c>
      <c r="AA158" s="93">
        <v>0</v>
      </c>
      <c r="AB158" s="93">
        <v>0</v>
      </c>
      <c r="AC158" s="93">
        <v>0</v>
      </c>
      <c r="AD158" s="93">
        <v>0</v>
      </c>
      <c r="AE158" s="93">
        <v>0</v>
      </c>
      <c r="AF158" s="93">
        <v>0</v>
      </c>
      <c r="AG158" s="93">
        <v>0</v>
      </c>
      <c r="AH158" s="93">
        <v>0</v>
      </c>
      <c r="AI158" s="93">
        <v>0</v>
      </c>
      <c r="AJ158" s="94">
        <f t="shared" si="170"/>
        <v>1539243668</v>
      </c>
      <c r="AK158" s="95">
        <f t="shared" si="159"/>
        <v>0.2973696645181133</v>
      </c>
      <c r="AL158" s="94">
        <f t="shared" si="184"/>
        <v>3636952332</v>
      </c>
      <c r="AM158" s="93">
        <v>0</v>
      </c>
      <c r="AN158" s="93">
        <v>0</v>
      </c>
      <c r="AO158" s="93">
        <v>0</v>
      </c>
      <c r="AP158" s="93">
        <v>0</v>
      </c>
      <c r="AQ158" s="93">
        <v>0</v>
      </c>
      <c r="AR158" s="93">
        <v>0</v>
      </c>
      <c r="AS158" s="93">
        <v>0</v>
      </c>
      <c r="AT158" s="93">
        <v>0</v>
      </c>
      <c r="AU158" s="93">
        <v>0</v>
      </c>
      <c r="AV158" s="93">
        <v>0</v>
      </c>
      <c r="AW158" s="93">
        <v>0</v>
      </c>
      <c r="AX158" s="93">
        <v>0</v>
      </c>
      <c r="AY158" s="94">
        <f t="shared" si="156"/>
        <v>0</v>
      </c>
      <c r="AZ158" s="95">
        <f t="shared" si="157"/>
        <v>0</v>
      </c>
      <c r="BA158" s="94">
        <f>AJ158-AY158</f>
        <v>1539243668</v>
      </c>
      <c r="BB158" s="93">
        <f>+AM158</f>
        <v>0</v>
      </c>
      <c r="BC158" s="93">
        <v>0</v>
      </c>
      <c r="BD158" s="93">
        <v>0</v>
      </c>
      <c r="BE158" s="93">
        <v>0</v>
      </c>
      <c r="BF158" s="93">
        <v>0</v>
      </c>
      <c r="BG158" s="93">
        <v>0</v>
      </c>
      <c r="BH158" s="93">
        <v>0</v>
      </c>
      <c r="BI158" s="93">
        <v>0</v>
      </c>
      <c r="BJ158" s="93">
        <v>0</v>
      </c>
      <c r="BK158" s="93">
        <v>0</v>
      </c>
      <c r="BL158" s="93">
        <v>0</v>
      </c>
      <c r="BM158" s="93">
        <v>0</v>
      </c>
      <c r="BN158" s="94">
        <f t="shared" si="171"/>
        <v>0</v>
      </c>
      <c r="BO158" s="95">
        <f t="shared" si="160"/>
        <v>0</v>
      </c>
      <c r="BP158" s="96">
        <f>AY158-BN158</f>
        <v>0</v>
      </c>
      <c r="BR158" s="336">
        <f>VLOOKUP(M158,'[2]EJEGAST ENERO'!$D$2:$N$136,11,0)</f>
        <v>5176196000</v>
      </c>
      <c r="BS158" s="363">
        <f>+W158-BR158</f>
        <v>0</v>
      </c>
      <c r="BT158" s="336"/>
      <c r="BU158" s="336"/>
      <c r="BV158" s="340"/>
      <c r="BW158" s="340"/>
      <c r="BX158" s="340"/>
    </row>
    <row r="159" spans="1:73" ht="12.75">
      <c r="A159" s="89" t="s">
        <v>64</v>
      </c>
      <c r="B159" s="97">
        <v>2</v>
      </c>
      <c r="C159" s="182">
        <v>1</v>
      </c>
      <c r="D159" s="108" t="s">
        <v>77</v>
      </c>
      <c r="E159" s="105" t="s">
        <v>79</v>
      </c>
      <c r="F159" s="90" t="s">
        <v>66</v>
      </c>
      <c r="G159" s="105" t="s">
        <v>67</v>
      </c>
      <c r="H159" s="105" t="s">
        <v>66</v>
      </c>
      <c r="I159" s="105"/>
      <c r="J159" s="105"/>
      <c r="K159" s="91">
        <v>160</v>
      </c>
      <c r="L159" s="91"/>
      <c r="M159" s="343">
        <v>248</v>
      </c>
      <c r="N159" s="107" t="s">
        <v>211</v>
      </c>
      <c r="O159" s="93">
        <v>15266000000</v>
      </c>
      <c r="P159" s="93">
        <v>0</v>
      </c>
      <c r="Q159" s="93">
        <v>0</v>
      </c>
      <c r="R159" s="93">
        <v>0</v>
      </c>
      <c r="S159" s="93">
        <v>0</v>
      </c>
      <c r="T159" s="94">
        <f t="shared" si="161"/>
        <v>0</v>
      </c>
      <c r="U159" s="94">
        <f t="shared" si="158"/>
        <v>15266000000</v>
      </c>
      <c r="V159" s="93"/>
      <c r="W159" s="94">
        <f>+U159-V159</f>
        <v>15266000000</v>
      </c>
      <c r="X159" s="93">
        <v>445250000</v>
      </c>
      <c r="Y159" s="93">
        <v>0</v>
      </c>
      <c r="Z159" s="93">
        <v>0</v>
      </c>
      <c r="AA159" s="93">
        <v>0</v>
      </c>
      <c r="AB159" s="93">
        <v>0</v>
      </c>
      <c r="AC159" s="93">
        <v>0</v>
      </c>
      <c r="AD159" s="93">
        <v>0</v>
      </c>
      <c r="AE159" s="93">
        <v>0</v>
      </c>
      <c r="AF159" s="93">
        <v>0</v>
      </c>
      <c r="AG159" s="93">
        <v>0</v>
      </c>
      <c r="AH159" s="93">
        <v>0</v>
      </c>
      <c r="AI159" s="93">
        <v>0</v>
      </c>
      <c r="AJ159" s="94">
        <f t="shared" si="170"/>
        <v>445250000</v>
      </c>
      <c r="AK159" s="95">
        <f t="shared" si="159"/>
        <v>0.02916612079130093</v>
      </c>
      <c r="AL159" s="94">
        <f t="shared" si="184"/>
        <v>14820750000</v>
      </c>
      <c r="AM159" s="93">
        <v>0</v>
      </c>
      <c r="AN159" s="93">
        <v>0</v>
      </c>
      <c r="AO159" s="93">
        <v>0</v>
      </c>
      <c r="AP159" s="93">
        <v>0</v>
      </c>
      <c r="AQ159" s="93">
        <v>0</v>
      </c>
      <c r="AR159" s="93">
        <v>0</v>
      </c>
      <c r="AS159" s="93">
        <v>0</v>
      </c>
      <c r="AT159" s="93">
        <v>0</v>
      </c>
      <c r="AU159" s="93">
        <v>0</v>
      </c>
      <c r="AV159" s="93">
        <v>0</v>
      </c>
      <c r="AW159" s="93">
        <v>0</v>
      </c>
      <c r="AX159" s="93">
        <v>0</v>
      </c>
      <c r="AY159" s="94">
        <f t="shared" si="156"/>
        <v>0</v>
      </c>
      <c r="AZ159" s="95">
        <f t="shared" si="157"/>
        <v>0</v>
      </c>
      <c r="BA159" s="94">
        <f>AJ159-AY159</f>
        <v>445250000</v>
      </c>
      <c r="BB159" s="93">
        <f>+AM159</f>
        <v>0</v>
      </c>
      <c r="BC159" s="93">
        <v>0</v>
      </c>
      <c r="BD159" s="93">
        <v>0</v>
      </c>
      <c r="BE159" s="93">
        <v>0</v>
      </c>
      <c r="BF159" s="93">
        <v>0</v>
      </c>
      <c r="BG159" s="93">
        <v>0</v>
      </c>
      <c r="BH159" s="93">
        <v>0</v>
      </c>
      <c r="BI159" s="93">
        <v>0</v>
      </c>
      <c r="BJ159" s="93">
        <v>0</v>
      </c>
      <c r="BK159" s="93">
        <v>0</v>
      </c>
      <c r="BL159" s="93">
        <v>0</v>
      </c>
      <c r="BM159" s="93">
        <v>0</v>
      </c>
      <c r="BN159" s="94">
        <f t="shared" si="171"/>
        <v>0</v>
      </c>
      <c r="BO159" s="95">
        <f t="shared" si="160"/>
        <v>0</v>
      </c>
      <c r="BP159" s="96">
        <f>AY159-BN159</f>
        <v>0</v>
      </c>
      <c r="BR159" s="336">
        <f>VLOOKUP(M159,'[2]EJEGAST ENERO'!$D$2:$N$136,11,0)</f>
        <v>15266000000</v>
      </c>
      <c r="BS159" s="363">
        <f>+W159-BR159</f>
        <v>0</v>
      </c>
      <c r="BT159" s="336"/>
      <c r="BU159" s="336"/>
    </row>
    <row r="160" spans="1:73" ht="12.75">
      <c r="A160" s="141" t="s">
        <v>64</v>
      </c>
      <c r="B160" s="143">
        <v>2</v>
      </c>
      <c r="C160" s="184">
        <v>1</v>
      </c>
      <c r="D160" s="185" t="s">
        <v>77</v>
      </c>
      <c r="E160" s="186" t="s">
        <v>81</v>
      </c>
      <c r="F160" s="142" t="s">
        <v>66</v>
      </c>
      <c r="G160" s="142" t="s">
        <v>67</v>
      </c>
      <c r="H160" s="142" t="s">
        <v>66</v>
      </c>
      <c r="I160" s="142"/>
      <c r="J160" s="142"/>
      <c r="K160" s="144">
        <v>161</v>
      </c>
      <c r="L160" s="144"/>
      <c r="M160" s="343"/>
      <c r="N160" s="187" t="s">
        <v>212</v>
      </c>
      <c r="O160" s="146">
        <f>+O161+O162</f>
        <v>94279935000</v>
      </c>
      <c r="P160" s="146">
        <f>SUM(P161:P162)</f>
        <v>0</v>
      </c>
      <c r="Q160" s="146">
        <f>SUM(Q161:Q162)</f>
        <v>0</v>
      </c>
      <c r="R160" s="146">
        <f>+R161+R162</f>
        <v>0</v>
      </c>
      <c r="S160" s="146">
        <f>+S161+S162</f>
        <v>0</v>
      </c>
      <c r="T160" s="146">
        <f>+T161+T162</f>
        <v>0</v>
      </c>
      <c r="U160" s="146">
        <f t="shared" si="158"/>
        <v>94279935000</v>
      </c>
      <c r="V160" s="146">
        <f>+V161+V162</f>
        <v>0</v>
      </c>
      <c r="W160" s="146">
        <f>+W161+W162</f>
        <v>94279935000</v>
      </c>
      <c r="X160" s="146">
        <f aca="true" t="shared" si="189" ref="X160:AD160">+X161+X162</f>
        <v>30104905228.4</v>
      </c>
      <c r="Y160" s="146">
        <f t="shared" si="189"/>
        <v>0</v>
      </c>
      <c r="Z160" s="146">
        <f t="shared" si="189"/>
        <v>0</v>
      </c>
      <c r="AA160" s="146">
        <f t="shared" si="189"/>
        <v>0</v>
      </c>
      <c r="AB160" s="146">
        <f t="shared" si="189"/>
        <v>0</v>
      </c>
      <c r="AC160" s="146">
        <f t="shared" si="189"/>
        <v>0</v>
      </c>
      <c r="AD160" s="146">
        <f t="shared" si="189"/>
        <v>0</v>
      </c>
      <c r="AE160" s="188">
        <f>SUM(AE161:AE162)</f>
        <v>0</v>
      </c>
      <c r="AF160" s="188">
        <f>SUM(AF161:AF162)</f>
        <v>0</v>
      </c>
      <c r="AG160" s="147">
        <f>SUM(AG161:AG162)</f>
        <v>0</v>
      </c>
      <c r="AH160" s="147">
        <f>SUM(AH161:AH162)</f>
        <v>0</v>
      </c>
      <c r="AI160" s="146">
        <f>+AI161+AI162</f>
        <v>0</v>
      </c>
      <c r="AJ160" s="146">
        <f t="shared" si="170"/>
        <v>30104905228.4</v>
      </c>
      <c r="AK160" s="148">
        <f t="shared" si="159"/>
        <v>0.3193140218902357</v>
      </c>
      <c r="AL160" s="146">
        <f>+AL161+AL162</f>
        <v>64175029771.6</v>
      </c>
      <c r="AM160" s="146">
        <f aca="true" t="shared" si="190" ref="AM160:AS160">+AM161+AM162</f>
        <v>18011600</v>
      </c>
      <c r="AN160" s="146">
        <f t="shared" si="190"/>
        <v>0</v>
      </c>
      <c r="AO160" s="146">
        <f t="shared" si="190"/>
        <v>0</v>
      </c>
      <c r="AP160" s="146">
        <f t="shared" si="190"/>
        <v>0</v>
      </c>
      <c r="AQ160" s="146">
        <f t="shared" si="190"/>
        <v>0</v>
      </c>
      <c r="AR160" s="146">
        <f t="shared" si="190"/>
        <v>0</v>
      </c>
      <c r="AS160" s="146">
        <f t="shared" si="190"/>
        <v>0</v>
      </c>
      <c r="AT160" s="188">
        <f>SUM(AT161:AT162)</f>
        <v>0</v>
      </c>
      <c r="AU160" s="188">
        <f>SUM(AU161:AU162)</f>
        <v>0</v>
      </c>
      <c r="AV160" s="147">
        <f>SUM(AV161:AV162)</f>
        <v>0</v>
      </c>
      <c r="AW160" s="146">
        <f>SUM(AW161:AW162)</f>
        <v>0</v>
      </c>
      <c r="AX160" s="146">
        <f>+AX161+AX162</f>
        <v>0</v>
      </c>
      <c r="AY160" s="146">
        <f t="shared" si="156"/>
        <v>18011600</v>
      </c>
      <c r="AZ160" s="148">
        <f t="shared" si="157"/>
        <v>0.0005982945258704364</v>
      </c>
      <c r="BA160" s="146">
        <f>+BA161+BA162</f>
        <v>30086893628.4</v>
      </c>
      <c r="BB160" s="146">
        <f aca="true" t="shared" si="191" ref="BB160:BH160">+BB161+BB162</f>
        <v>18011600</v>
      </c>
      <c r="BC160" s="146">
        <f t="shared" si="191"/>
        <v>0</v>
      </c>
      <c r="BD160" s="146">
        <f t="shared" si="191"/>
        <v>0</v>
      </c>
      <c r="BE160" s="146">
        <f t="shared" si="191"/>
        <v>0</v>
      </c>
      <c r="BF160" s="146">
        <f t="shared" si="191"/>
        <v>0</v>
      </c>
      <c r="BG160" s="146">
        <f t="shared" si="191"/>
        <v>0</v>
      </c>
      <c r="BH160" s="146">
        <f t="shared" si="191"/>
        <v>0</v>
      </c>
      <c r="BI160" s="188">
        <f>SUM(BI161:BI162)</f>
        <v>0</v>
      </c>
      <c r="BJ160" s="188">
        <f>SUM(BJ161:BJ162)</f>
        <v>0</v>
      </c>
      <c r="BK160" s="147">
        <f>SUM(BK161:BK162)</f>
        <v>0</v>
      </c>
      <c r="BL160" s="146">
        <f>SUM(BL161:BL162)</f>
        <v>0</v>
      </c>
      <c r="BM160" s="146">
        <f>+BM161+BM162</f>
        <v>0</v>
      </c>
      <c r="BN160" s="146">
        <f t="shared" si="171"/>
        <v>18011600</v>
      </c>
      <c r="BO160" s="148">
        <f t="shared" si="160"/>
        <v>1</v>
      </c>
      <c r="BP160" s="149">
        <f>+BP161+BP162</f>
        <v>0</v>
      </c>
      <c r="BR160" s="336"/>
      <c r="BS160" s="363"/>
      <c r="BT160" s="336"/>
      <c r="BU160" s="336"/>
    </row>
    <row r="161" spans="1:73" ht="12.75">
      <c r="A161" s="189">
        <v>3</v>
      </c>
      <c r="B161" s="190">
        <v>2</v>
      </c>
      <c r="C161" s="190">
        <v>1</v>
      </c>
      <c r="D161" s="191">
        <v>3</v>
      </c>
      <c r="E161" s="191">
        <v>5</v>
      </c>
      <c r="F161" s="90" t="s">
        <v>72</v>
      </c>
      <c r="G161" s="105" t="s">
        <v>67</v>
      </c>
      <c r="H161" s="90" t="s">
        <v>66</v>
      </c>
      <c r="I161" s="192"/>
      <c r="J161" s="192"/>
      <c r="K161" s="193"/>
      <c r="L161" s="194"/>
      <c r="M161" s="343">
        <v>249</v>
      </c>
      <c r="N161" s="107" t="s">
        <v>213</v>
      </c>
      <c r="O161" s="93">
        <v>69279935000</v>
      </c>
      <c r="P161" s="93">
        <v>0</v>
      </c>
      <c r="Q161" s="93">
        <v>0</v>
      </c>
      <c r="R161" s="93">
        <v>0</v>
      </c>
      <c r="S161" s="93">
        <v>0</v>
      </c>
      <c r="T161" s="94">
        <f t="shared" si="161"/>
        <v>0</v>
      </c>
      <c r="U161" s="94">
        <f t="shared" si="158"/>
        <v>69279935000</v>
      </c>
      <c r="V161" s="93"/>
      <c r="W161" s="94">
        <f>+U161-V161</f>
        <v>69279935000</v>
      </c>
      <c r="X161" s="93">
        <v>26632927819.4</v>
      </c>
      <c r="Y161" s="93">
        <v>0</v>
      </c>
      <c r="Z161" s="93">
        <v>0</v>
      </c>
      <c r="AA161" s="93">
        <v>0</v>
      </c>
      <c r="AB161" s="93">
        <v>0</v>
      </c>
      <c r="AC161" s="93">
        <v>0</v>
      </c>
      <c r="AD161" s="93">
        <v>0</v>
      </c>
      <c r="AE161" s="93">
        <v>0</v>
      </c>
      <c r="AF161" s="93">
        <v>0</v>
      </c>
      <c r="AG161" s="93">
        <v>0</v>
      </c>
      <c r="AH161" s="93">
        <v>0</v>
      </c>
      <c r="AI161" s="93">
        <v>0</v>
      </c>
      <c r="AJ161" s="94">
        <f t="shared" si="170"/>
        <v>26632927819.4</v>
      </c>
      <c r="AK161" s="95">
        <f t="shared" si="159"/>
        <v>0.384424838438431</v>
      </c>
      <c r="AL161" s="94">
        <f t="shared" si="184"/>
        <v>42647007180.6</v>
      </c>
      <c r="AM161" s="93">
        <v>18011600</v>
      </c>
      <c r="AN161" s="93">
        <v>0</v>
      </c>
      <c r="AO161" s="93">
        <v>0</v>
      </c>
      <c r="AP161" s="93">
        <v>0</v>
      </c>
      <c r="AQ161" s="93">
        <v>0</v>
      </c>
      <c r="AR161" s="93">
        <v>0</v>
      </c>
      <c r="AS161" s="93">
        <v>0</v>
      </c>
      <c r="AT161" s="93">
        <v>0</v>
      </c>
      <c r="AU161" s="93">
        <v>0</v>
      </c>
      <c r="AV161" s="93">
        <v>0</v>
      </c>
      <c r="AW161" s="93">
        <v>0</v>
      </c>
      <c r="AX161" s="93">
        <v>0</v>
      </c>
      <c r="AY161" s="94">
        <f t="shared" si="156"/>
        <v>18011600</v>
      </c>
      <c r="AZ161" s="95">
        <f t="shared" si="157"/>
        <v>0.0006762906475074048</v>
      </c>
      <c r="BA161" s="94">
        <f>AJ161-AY161</f>
        <v>26614916219.4</v>
      </c>
      <c r="BB161" s="93">
        <f>+AM161</f>
        <v>18011600</v>
      </c>
      <c r="BC161" s="93">
        <v>0</v>
      </c>
      <c r="BD161" s="93">
        <v>0</v>
      </c>
      <c r="BE161" s="93">
        <v>0</v>
      </c>
      <c r="BF161" s="93">
        <v>0</v>
      </c>
      <c r="BG161" s="93">
        <v>0</v>
      </c>
      <c r="BH161" s="93">
        <v>0</v>
      </c>
      <c r="BI161" s="93">
        <v>0</v>
      </c>
      <c r="BJ161" s="93">
        <v>0</v>
      </c>
      <c r="BK161" s="93">
        <v>0</v>
      </c>
      <c r="BL161" s="93">
        <v>0</v>
      </c>
      <c r="BM161" s="93">
        <v>0</v>
      </c>
      <c r="BN161" s="94">
        <f t="shared" si="171"/>
        <v>18011600</v>
      </c>
      <c r="BO161" s="95">
        <f t="shared" si="160"/>
        <v>1</v>
      </c>
      <c r="BP161" s="96">
        <f>AY161-BN161</f>
        <v>0</v>
      </c>
      <c r="BR161" s="336">
        <f>VLOOKUP(M161,'[2]EJEGAST ENERO'!$D$2:$N$136,11,0)</f>
        <v>69279935000</v>
      </c>
      <c r="BS161" s="363">
        <f>+W161-BR161</f>
        <v>0</v>
      </c>
      <c r="BT161" s="336"/>
      <c r="BU161" s="336"/>
    </row>
    <row r="162" spans="1:76" s="183" customFormat="1" ht="12.75">
      <c r="A162" s="189">
        <v>3</v>
      </c>
      <c r="B162" s="190">
        <v>2</v>
      </c>
      <c r="C162" s="190">
        <v>1</v>
      </c>
      <c r="D162" s="191">
        <v>3</v>
      </c>
      <c r="E162" s="191">
        <v>5</v>
      </c>
      <c r="F162" s="108" t="s">
        <v>75</v>
      </c>
      <c r="G162" s="105" t="s">
        <v>67</v>
      </c>
      <c r="H162" s="90" t="s">
        <v>66</v>
      </c>
      <c r="I162" s="192"/>
      <c r="J162" s="192"/>
      <c r="K162" s="193"/>
      <c r="L162" s="194"/>
      <c r="M162" s="343">
        <v>250</v>
      </c>
      <c r="N162" s="107" t="s">
        <v>214</v>
      </c>
      <c r="O162" s="93">
        <v>25000000000</v>
      </c>
      <c r="P162" s="93">
        <v>0</v>
      </c>
      <c r="Q162" s="93">
        <v>0</v>
      </c>
      <c r="R162" s="93">
        <v>0</v>
      </c>
      <c r="S162" s="93">
        <v>0</v>
      </c>
      <c r="T162" s="94">
        <f t="shared" si="161"/>
        <v>0</v>
      </c>
      <c r="U162" s="94">
        <f t="shared" si="158"/>
        <v>25000000000</v>
      </c>
      <c r="V162" s="93"/>
      <c r="W162" s="94">
        <f>+U162-V162</f>
        <v>25000000000</v>
      </c>
      <c r="X162" s="93">
        <v>3471977409</v>
      </c>
      <c r="Y162" s="93">
        <v>0</v>
      </c>
      <c r="Z162" s="93">
        <v>0</v>
      </c>
      <c r="AA162" s="93">
        <v>0</v>
      </c>
      <c r="AB162" s="93">
        <v>0</v>
      </c>
      <c r="AC162" s="93">
        <v>0</v>
      </c>
      <c r="AD162" s="93">
        <v>0</v>
      </c>
      <c r="AE162" s="93">
        <v>0</v>
      </c>
      <c r="AF162" s="93">
        <v>0</v>
      </c>
      <c r="AG162" s="93">
        <v>0</v>
      </c>
      <c r="AH162" s="93">
        <v>0</v>
      </c>
      <c r="AI162" s="93">
        <v>0</v>
      </c>
      <c r="AJ162" s="94">
        <f t="shared" si="170"/>
        <v>3471977409</v>
      </c>
      <c r="AK162" s="95">
        <f t="shared" si="159"/>
        <v>0.13887909636</v>
      </c>
      <c r="AL162" s="94">
        <f t="shared" si="184"/>
        <v>21528022591</v>
      </c>
      <c r="AM162" s="93">
        <v>0</v>
      </c>
      <c r="AN162" s="93">
        <v>0</v>
      </c>
      <c r="AO162" s="93">
        <v>0</v>
      </c>
      <c r="AP162" s="93">
        <v>0</v>
      </c>
      <c r="AQ162" s="93">
        <v>0</v>
      </c>
      <c r="AR162" s="93">
        <v>0</v>
      </c>
      <c r="AS162" s="93">
        <v>0</v>
      </c>
      <c r="AT162" s="93">
        <v>0</v>
      </c>
      <c r="AU162" s="93">
        <v>0</v>
      </c>
      <c r="AV162" s="93">
        <v>0</v>
      </c>
      <c r="AW162" s="93">
        <v>0</v>
      </c>
      <c r="AX162" s="93">
        <v>0</v>
      </c>
      <c r="AY162" s="94">
        <f t="shared" si="156"/>
        <v>0</v>
      </c>
      <c r="AZ162" s="95">
        <f t="shared" si="157"/>
        <v>0</v>
      </c>
      <c r="BA162" s="94">
        <f>AJ162-AY162</f>
        <v>3471977409</v>
      </c>
      <c r="BB162" s="93">
        <f>+AM162</f>
        <v>0</v>
      </c>
      <c r="BC162" s="93">
        <v>0</v>
      </c>
      <c r="BD162" s="93">
        <v>0</v>
      </c>
      <c r="BE162" s="93">
        <v>0</v>
      </c>
      <c r="BF162" s="93">
        <v>0</v>
      </c>
      <c r="BG162" s="93">
        <v>0</v>
      </c>
      <c r="BH162" s="93">
        <v>0</v>
      </c>
      <c r="BI162" s="93">
        <v>0</v>
      </c>
      <c r="BJ162" s="93">
        <v>0</v>
      </c>
      <c r="BK162" s="93">
        <v>0</v>
      </c>
      <c r="BL162" s="93">
        <v>0</v>
      </c>
      <c r="BM162" s="93">
        <v>0</v>
      </c>
      <c r="BN162" s="94">
        <f t="shared" si="171"/>
        <v>0</v>
      </c>
      <c r="BO162" s="95">
        <f t="shared" si="160"/>
        <v>0</v>
      </c>
      <c r="BP162" s="96">
        <f>AY162-BN162</f>
        <v>0</v>
      </c>
      <c r="BR162" s="336">
        <f>VLOOKUP(M162,'[2]EJEGAST ENERO'!$D$2:$N$136,11,0)</f>
        <v>25000000000</v>
      </c>
      <c r="BS162" s="363">
        <f>+W162-BR162</f>
        <v>0</v>
      </c>
      <c r="BT162" s="336"/>
      <c r="BU162" s="336"/>
      <c r="BV162" s="340"/>
      <c r="BW162" s="340"/>
      <c r="BX162" s="340"/>
    </row>
    <row r="163" spans="1:73" ht="12.75">
      <c r="A163" s="89" t="s">
        <v>64</v>
      </c>
      <c r="B163" s="97">
        <v>2</v>
      </c>
      <c r="C163" s="182">
        <v>1</v>
      </c>
      <c r="D163" s="108" t="s">
        <v>77</v>
      </c>
      <c r="E163" s="105" t="s">
        <v>83</v>
      </c>
      <c r="F163" s="90" t="s">
        <v>66</v>
      </c>
      <c r="G163" s="105" t="s">
        <v>67</v>
      </c>
      <c r="H163" s="90" t="s">
        <v>66</v>
      </c>
      <c r="I163" s="90"/>
      <c r="J163" s="90"/>
      <c r="K163" s="91">
        <v>162</v>
      </c>
      <c r="L163" s="91"/>
      <c r="M163" s="343">
        <v>251</v>
      </c>
      <c r="N163" s="107" t="s">
        <v>215</v>
      </c>
      <c r="O163" s="93">
        <v>2047314000</v>
      </c>
      <c r="P163" s="93">
        <v>0</v>
      </c>
      <c r="Q163" s="93">
        <v>0</v>
      </c>
      <c r="R163" s="93">
        <v>0</v>
      </c>
      <c r="S163" s="93">
        <v>0</v>
      </c>
      <c r="T163" s="94">
        <f t="shared" si="161"/>
        <v>0</v>
      </c>
      <c r="U163" s="94">
        <f t="shared" si="158"/>
        <v>2047314000</v>
      </c>
      <c r="V163" s="93"/>
      <c r="W163" s="94">
        <f>+U163-V163</f>
        <v>2047314000</v>
      </c>
      <c r="X163" s="93">
        <v>250000</v>
      </c>
      <c r="Y163" s="93">
        <v>0</v>
      </c>
      <c r="Z163" s="93">
        <v>0</v>
      </c>
      <c r="AA163" s="93">
        <v>0</v>
      </c>
      <c r="AB163" s="93">
        <v>0</v>
      </c>
      <c r="AC163" s="93">
        <v>0</v>
      </c>
      <c r="AD163" s="93">
        <v>0</v>
      </c>
      <c r="AE163" s="93">
        <v>0</v>
      </c>
      <c r="AF163" s="93">
        <v>0</v>
      </c>
      <c r="AG163" s="93">
        <v>0</v>
      </c>
      <c r="AH163" s="93">
        <v>0</v>
      </c>
      <c r="AI163" s="93">
        <v>0</v>
      </c>
      <c r="AJ163" s="94">
        <f t="shared" si="170"/>
        <v>250000</v>
      </c>
      <c r="AK163" s="95">
        <f t="shared" si="159"/>
        <v>0.00012211121498705132</v>
      </c>
      <c r="AL163" s="94">
        <f t="shared" si="184"/>
        <v>2047064000</v>
      </c>
      <c r="AM163" s="93">
        <v>0</v>
      </c>
      <c r="AN163" s="93">
        <v>0</v>
      </c>
      <c r="AO163" s="93">
        <v>0</v>
      </c>
      <c r="AP163" s="93">
        <v>0</v>
      </c>
      <c r="AQ163" s="93">
        <v>0</v>
      </c>
      <c r="AR163" s="93">
        <v>0</v>
      </c>
      <c r="AS163" s="93">
        <v>0</v>
      </c>
      <c r="AT163" s="93">
        <v>0</v>
      </c>
      <c r="AU163" s="93">
        <v>0</v>
      </c>
      <c r="AV163" s="93">
        <v>0</v>
      </c>
      <c r="AW163" s="93">
        <v>0</v>
      </c>
      <c r="AX163" s="93">
        <v>0</v>
      </c>
      <c r="AY163" s="94">
        <f t="shared" si="156"/>
        <v>0</v>
      </c>
      <c r="AZ163" s="95">
        <f t="shared" si="157"/>
        <v>0</v>
      </c>
      <c r="BA163" s="94">
        <f>AJ163-AY163</f>
        <v>250000</v>
      </c>
      <c r="BB163" s="93">
        <f>+AM163</f>
        <v>0</v>
      </c>
      <c r="BC163" s="93">
        <v>0</v>
      </c>
      <c r="BD163" s="93">
        <v>0</v>
      </c>
      <c r="BE163" s="93">
        <v>0</v>
      </c>
      <c r="BF163" s="93">
        <v>0</v>
      </c>
      <c r="BG163" s="93">
        <v>0</v>
      </c>
      <c r="BH163" s="93">
        <v>0</v>
      </c>
      <c r="BI163" s="93">
        <v>0</v>
      </c>
      <c r="BJ163" s="93">
        <v>0</v>
      </c>
      <c r="BK163" s="93">
        <v>0</v>
      </c>
      <c r="BL163" s="93">
        <v>0</v>
      </c>
      <c r="BM163" s="93">
        <v>0</v>
      </c>
      <c r="BN163" s="94">
        <f t="shared" si="171"/>
        <v>0</v>
      </c>
      <c r="BO163" s="95">
        <f t="shared" si="160"/>
        <v>0</v>
      </c>
      <c r="BP163" s="96">
        <f>AY163-BN163</f>
        <v>0</v>
      </c>
      <c r="BR163" s="336">
        <f>VLOOKUP(M163,'[2]EJEGAST ENERO'!$D$2:$N$136,11,0)</f>
        <v>2047314000</v>
      </c>
      <c r="BS163" s="363">
        <f>+W163-BR163</f>
        <v>0</v>
      </c>
      <c r="BT163" s="336"/>
      <c r="BU163" s="336"/>
    </row>
    <row r="164" spans="1:73" ht="12.75">
      <c r="A164" s="123" t="s">
        <v>64</v>
      </c>
      <c r="B164" s="125" t="s">
        <v>144</v>
      </c>
      <c r="C164" s="181">
        <v>1</v>
      </c>
      <c r="D164" s="125" t="s">
        <v>79</v>
      </c>
      <c r="E164" s="124" t="s">
        <v>66</v>
      </c>
      <c r="F164" s="124" t="s">
        <v>66</v>
      </c>
      <c r="G164" s="124" t="s">
        <v>67</v>
      </c>
      <c r="H164" s="124" t="s">
        <v>66</v>
      </c>
      <c r="I164" s="124"/>
      <c r="J164" s="124"/>
      <c r="K164" s="124"/>
      <c r="L164" s="124"/>
      <c r="M164" s="343"/>
      <c r="N164" s="83" t="s">
        <v>216</v>
      </c>
      <c r="O164" s="127">
        <f aca="true" t="shared" si="192" ref="O164:T164">O165</f>
        <v>28000000</v>
      </c>
      <c r="P164" s="127">
        <f>P165</f>
        <v>0</v>
      </c>
      <c r="Q164" s="127">
        <f>Q165</f>
        <v>0</v>
      </c>
      <c r="R164" s="127">
        <f t="shared" si="192"/>
        <v>0</v>
      </c>
      <c r="S164" s="127">
        <f t="shared" si="192"/>
        <v>0</v>
      </c>
      <c r="T164" s="127">
        <f t="shared" si="192"/>
        <v>0</v>
      </c>
      <c r="U164" s="127">
        <f t="shared" si="158"/>
        <v>28000000</v>
      </c>
      <c r="V164" s="127">
        <f>V165</f>
        <v>0</v>
      </c>
      <c r="W164" s="127">
        <f>W165</f>
        <v>28000000</v>
      </c>
      <c r="X164" s="127">
        <f aca="true" t="shared" si="193" ref="X164:AI164">X165</f>
        <v>0</v>
      </c>
      <c r="Y164" s="127">
        <f t="shared" si="193"/>
        <v>0</v>
      </c>
      <c r="Z164" s="127">
        <f t="shared" si="193"/>
        <v>0</v>
      </c>
      <c r="AA164" s="127">
        <f t="shared" si="193"/>
        <v>0</v>
      </c>
      <c r="AB164" s="127">
        <f t="shared" si="193"/>
        <v>0</v>
      </c>
      <c r="AC164" s="127">
        <f t="shared" si="193"/>
        <v>0</v>
      </c>
      <c r="AD164" s="127">
        <f t="shared" si="193"/>
        <v>0</v>
      </c>
      <c r="AE164" s="86">
        <f t="shared" si="193"/>
        <v>0</v>
      </c>
      <c r="AF164" s="86">
        <f t="shared" si="193"/>
        <v>0</v>
      </c>
      <c r="AG164" s="85">
        <f t="shared" si="193"/>
        <v>0</v>
      </c>
      <c r="AH164" s="85">
        <f t="shared" si="193"/>
        <v>0</v>
      </c>
      <c r="AI164" s="127">
        <f t="shared" si="193"/>
        <v>0</v>
      </c>
      <c r="AJ164" s="127">
        <f t="shared" si="170"/>
        <v>0</v>
      </c>
      <c r="AK164" s="128">
        <f t="shared" si="159"/>
        <v>0</v>
      </c>
      <c r="AL164" s="127">
        <f>AL165</f>
        <v>28000000</v>
      </c>
      <c r="AM164" s="127">
        <f aca="true" t="shared" si="194" ref="AM164:AX164">AM165</f>
        <v>0</v>
      </c>
      <c r="AN164" s="127">
        <f t="shared" si="194"/>
        <v>0</v>
      </c>
      <c r="AO164" s="127">
        <f t="shared" si="194"/>
        <v>0</v>
      </c>
      <c r="AP164" s="127">
        <f t="shared" si="194"/>
        <v>0</v>
      </c>
      <c r="AQ164" s="127">
        <f t="shared" si="194"/>
        <v>0</v>
      </c>
      <c r="AR164" s="127">
        <f t="shared" si="194"/>
        <v>0</v>
      </c>
      <c r="AS164" s="127">
        <f t="shared" si="194"/>
        <v>0</v>
      </c>
      <c r="AT164" s="86">
        <f t="shared" si="194"/>
        <v>0</v>
      </c>
      <c r="AU164" s="86">
        <f t="shared" si="194"/>
        <v>0</v>
      </c>
      <c r="AV164" s="85">
        <f t="shared" si="194"/>
        <v>0</v>
      </c>
      <c r="AW164" s="127">
        <f t="shared" si="194"/>
        <v>0</v>
      </c>
      <c r="AX164" s="127">
        <f t="shared" si="194"/>
        <v>0</v>
      </c>
      <c r="AY164" s="127">
        <f t="shared" si="156"/>
        <v>0</v>
      </c>
      <c r="AZ164" s="128">
        <f t="shared" si="157"/>
        <v>0</v>
      </c>
      <c r="BA164" s="127">
        <f>BA165</f>
        <v>0</v>
      </c>
      <c r="BB164" s="127">
        <f aca="true" t="shared" si="195" ref="BB164:BM164">BB165</f>
        <v>0</v>
      </c>
      <c r="BC164" s="127">
        <f t="shared" si="195"/>
        <v>0</v>
      </c>
      <c r="BD164" s="127">
        <f t="shared" si="195"/>
        <v>0</v>
      </c>
      <c r="BE164" s="127">
        <f t="shared" si="195"/>
        <v>0</v>
      </c>
      <c r="BF164" s="127">
        <f t="shared" si="195"/>
        <v>0</v>
      </c>
      <c r="BG164" s="127">
        <f t="shared" si="195"/>
        <v>0</v>
      </c>
      <c r="BH164" s="127">
        <f t="shared" si="195"/>
        <v>0</v>
      </c>
      <c r="BI164" s="86">
        <f t="shared" si="195"/>
        <v>0</v>
      </c>
      <c r="BJ164" s="86">
        <f t="shared" si="195"/>
        <v>0</v>
      </c>
      <c r="BK164" s="85">
        <f t="shared" si="195"/>
        <v>0</v>
      </c>
      <c r="BL164" s="127">
        <f t="shared" si="195"/>
        <v>0</v>
      </c>
      <c r="BM164" s="127">
        <f t="shared" si="195"/>
        <v>0</v>
      </c>
      <c r="BN164" s="127">
        <f t="shared" si="171"/>
        <v>0</v>
      </c>
      <c r="BO164" s="128">
        <f t="shared" si="160"/>
        <v>0</v>
      </c>
      <c r="BP164" s="129">
        <f>BP165</f>
        <v>0</v>
      </c>
      <c r="BR164" s="336"/>
      <c r="BS164" s="363"/>
      <c r="BT164" s="336"/>
      <c r="BU164" s="336"/>
    </row>
    <row r="165" spans="1:73" ht="12.75">
      <c r="A165" s="89" t="s">
        <v>64</v>
      </c>
      <c r="B165" s="97" t="s">
        <v>144</v>
      </c>
      <c r="C165" s="182">
        <v>1</v>
      </c>
      <c r="D165" s="108" t="s">
        <v>79</v>
      </c>
      <c r="E165" s="105" t="s">
        <v>72</v>
      </c>
      <c r="F165" s="90" t="s">
        <v>66</v>
      </c>
      <c r="G165" s="90" t="s">
        <v>67</v>
      </c>
      <c r="H165" s="90" t="s">
        <v>66</v>
      </c>
      <c r="I165" s="90"/>
      <c r="J165" s="90"/>
      <c r="K165" s="91">
        <v>163</v>
      </c>
      <c r="L165" s="91"/>
      <c r="M165" s="343">
        <v>252</v>
      </c>
      <c r="N165" s="107" t="s">
        <v>217</v>
      </c>
      <c r="O165" s="93">
        <v>28000000</v>
      </c>
      <c r="P165" s="93">
        <v>0</v>
      </c>
      <c r="Q165" s="93">
        <v>0</v>
      </c>
      <c r="R165" s="93">
        <v>0</v>
      </c>
      <c r="S165" s="93">
        <v>0</v>
      </c>
      <c r="T165" s="94">
        <f t="shared" si="161"/>
        <v>0</v>
      </c>
      <c r="U165" s="94">
        <f t="shared" si="158"/>
        <v>28000000</v>
      </c>
      <c r="V165" s="93"/>
      <c r="W165" s="94">
        <f>+U165-V165</f>
        <v>28000000</v>
      </c>
      <c r="X165" s="93">
        <v>0</v>
      </c>
      <c r="Y165" s="93">
        <v>0</v>
      </c>
      <c r="Z165" s="93">
        <v>0</v>
      </c>
      <c r="AA165" s="93">
        <v>0</v>
      </c>
      <c r="AB165" s="93">
        <v>0</v>
      </c>
      <c r="AC165" s="93">
        <v>0</v>
      </c>
      <c r="AD165" s="93">
        <v>0</v>
      </c>
      <c r="AE165" s="93">
        <v>0</v>
      </c>
      <c r="AF165" s="93">
        <v>0</v>
      </c>
      <c r="AG165" s="93">
        <v>0</v>
      </c>
      <c r="AH165" s="93">
        <v>0</v>
      </c>
      <c r="AI165" s="93">
        <v>0</v>
      </c>
      <c r="AJ165" s="94">
        <f t="shared" si="170"/>
        <v>0</v>
      </c>
      <c r="AK165" s="95">
        <f t="shared" si="159"/>
        <v>0</v>
      </c>
      <c r="AL165" s="94">
        <f t="shared" si="184"/>
        <v>28000000</v>
      </c>
      <c r="AM165" s="93">
        <v>0</v>
      </c>
      <c r="AN165" s="93">
        <v>0</v>
      </c>
      <c r="AO165" s="93">
        <v>0</v>
      </c>
      <c r="AP165" s="93">
        <v>0</v>
      </c>
      <c r="AQ165" s="93">
        <v>0</v>
      </c>
      <c r="AR165" s="93">
        <v>0</v>
      </c>
      <c r="AS165" s="93">
        <v>0</v>
      </c>
      <c r="AT165" s="93">
        <v>0</v>
      </c>
      <c r="AU165" s="93">
        <v>0</v>
      </c>
      <c r="AV165" s="93">
        <v>0</v>
      </c>
      <c r="AW165" s="93">
        <v>0</v>
      </c>
      <c r="AX165" s="93">
        <v>0</v>
      </c>
      <c r="AY165" s="94">
        <f t="shared" si="156"/>
        <v>0</v>
      </c>
      <c r="AZ165" s="95">
        <f t="shared" si="157"/>
        <v>0</v>
      </c>
      <c r="BA165" s="94">
        <f>AJ165-AY165</f>
        <v>0</v>
      </c>
      <c r="BB165" s="93">
        <f>+AM165</f>
        <v>0</v>
      </c>
      <c r="BC165" s="93">
        <v>0</v>
      </c>
      <c r="BD165" s="93">
        <v>0</v>
      </c>
      <c r="BE165" s="93">
        <v>0</v>
      </c>
      <c r="BF165" s="93">
        <v>0</v>
      </c>
      <c r="BG165" s="93">
        <v>0</v>
      </c>
      <c r="BH165" s="93">
        <v>0</v>
      </c>
      <c r="BI165" s="93">
        <v>0</v>
      </c>
      <c r="BJ165" s="93">
        <v>0</v>
      </c>
      <c r="BK165" s="93">
        <v>0</v>
      </c>
      <c r="BL165" s="93">
        <v>0</v>
      </c>
      <c r="BM165" s="93">
        <v>0</v>
      </c>
      <c r="BN165" s="94">
        <f t="shared" si="171"/>
        <v>0</v>
      </c>
      <c r="BO165" s="95">
        <f t="shared" si="160"/>
        <v>0</v>
      </c>
      <c r="BP165" s="96">
        <f>AY165-BN165</f>
        <v>0</v>
      </c>
      <c r="BR165" s="336">
        <f>VLOOKUP(M165,'[2]EJEGAST ENERO'!$D$2:$N$136,11,0)</f>
        <v>28000000</v>
      </c>
      <c r="BS165" s="363">
        <f>+W165-BR165</f>
        <v>0</v>
      </c>
      <c r="BT165" s="336"/>
      <c r="BU165" s="336"/>
    </row>
    <row r="166" spans="1:73" ht="12.75">
      <c r="A166" s="123" t="s">
        <v>64</v>
      </c>
      <c r="B166" s="125" t="s">
        <v>144</v>
      </c>
      <c r="C166" s="181">
        <v>1</v>
      </c>
      <c r="D166" s="125" t="s">
        <v>120</v>
      </c>
      <c r="E166" s="124" t="s">
        <v>66</v>
      </c>
      <c r="F166" s="124" t="s">
        <v>66</v>
      </c>
      <c r="G166" s="124" t="s">
        <v>67</v>
      </c>
      <c r="H166" s="124" t="s">
        <v>66</v>
      </c>
      <c r="I166" s="124"/>
      <c r="J166" s="124"/>
      <c r="K166" s="124"/>
      <c r="L166" s="124"/>
      <c r="M166" s="343"/>
      <c r="N166" s="83" t="s">
        <v>218</v>
      </c>
      <c r="O166" s="127">
        <f aca="true" t="shared" si="196" ref="O166:T166">+O167</f>
        <v>384000000</v>
      </c>
      <c r="P166" s="127">
        <f t="shared" si="196"/>
        <v>0</v>
      </c>
      <c r="Q166" s="127">
        <f t="shared" si="196"/>
        <v>0</v>
      </c>
      <c r="R166" s="127">
        <f t="shared" si="196"/>
        <v>0</v>
      </c>
      <c r="S166" s="127">
        <f t="shared" si="196"/>
        <v>0</v>
      </c>
      <c r="T166" s="127">
        <f t="shared" si="196"/>
        <v>0</v>
      </c>
      <c r="U166" s="127">
        <f>+U167+U195</f>
        <v>384000000</v>
      </c>
      <c r="V166" s="127">
        <f>+V167</f>
        <v>0</v>
      </c>
      <c r="W166" s="127">
        <f>+W167</f>
        <v>384000000</v>
      </c>
      <c r="X166" s="127">
        <f aca="true" t="shared" si="197" ref="X166:AI166">+X167</f>
        <v>383167138</v>
      </c>
      <c r="Y166" s="127">
        <f t="shared" si="197"/>
        <v>0</v>
      </c>
      <c r="Z166" s="127">
        <f t="shared" si="197"/>
        <v>0</v>
      </c>
      <c r="AA166" s="127">
        <f t="shared" si="197"/>
        <v>0</v>
      </c>
      <c r="AB166" s="127">
        <f t="shared" si="197"/>
        <v>0</v>
      </c>
      <c r="AC166" s="127">
        <f t="shared" si="197"/>
        <v>0</v>
      </c>
      <c r="AD166" s="127">
        <f t="shared" si="197"/>
        <v>0</v>
      </c>
      <c r="AE166" s="127">
        <f t="shared" si="197"/>
        <v>0</v>
      </c>
      <c r="AF166" s="127">
        <f t="shared" si="197"/>
        <v>0</v>
      </c>
      <c r="AG166" s="84">
        <f t="shared" si="197"/>
        <v>0</v>
      </c>
      <c r="AH166" s="84">
        <f t="shared" si="197"/>
        <v>0</v>
      </c>
      <c r="AI166" s="127">
        <f t="shared" si="197"/>
        <v>0</v>
      </c>
      <c r="AJ166" s="127">
        <f t="shared" si="170"/>
        <v>383167138</v>
      </c>
      <c r="AK166" s="128">
        <f t="shared" si="159"/>
        <v>0.9978310885416667</v>
      </c>
      <c r="AL166" s="127">
        <f>+AL167</f>
        <v>832862</v>
      </c>
      <c r="AM166" s="127">
        <f aca="true" t="shared" si="198" ref="AM166:AX166">+AM167</f>
        <v>0</v>
      </c>
      <c r="AN166" s="127">
        <f t="shared" si="198"/>
        <v>0</v>
      </c>
      <c r="AO166" s="127">
        <f t="shared" si="198"/>
        <v>0</v>
      </c>
      <c r="AP166" s="127">
        <f t="shared" si="198"/>
        <v>0</v>
      </c>
      <c r="AQ166" s="127">
        <f t="shared" si="198"/>
        <v>0</v>
      </c>
      <c r="AR166" s="127">
        <f t="shared" si="198"/>
        <v>0</v>
      </c>
      <c r="AS166" s="127">
        <f t="shared" si="198"/>
        <v>0</v>
      </c>
      <c r="AT166" s="127">
        <f t="shared" si="198"/>
        <v>0</v>
      </c>
      <c r="AU166" s="127">
        <f t="shared" si="198"/>
        <v>0</v>
      </c>
      <c r="AV166" s="84">
        <f t="shared" si="198"/>
        <v>0</v>
      </c>
      <c r="AW166" s="127">
        <f t="shared" si="198"/>
        <v>0</v>
      </c>
      <c r="AX166" s="127">
        <f t="shared" si="198"/>
        <v>0</v>
      </c>
      <c r="AY166" s="127">
        <f t="shared" si="156"/>
        <v>0</v>
      </c>
      <c r="AZ166" s="128">
        <f t="shared" si="157"/>
        <v>0</v>
      </c>
      <c r="BA166" s="127">
        <f>+BA167</f>
        <v>383167138</v>
      </c>
      <c r="BB166" s="127">
        <f aca="true" t="shared" si="199" ref="BB166:BM166">+BB167</f>
        <v>0</v>
      </c>
      <c r="BC166" s="127">
        <f t="shared" si="199"/>
        <v>0</v>
      </c>
      <c r="BD166" s="127">
        <f t="shared" si="199"/>
        <v>0</v>
      </c>
      <c r="BE166" s="127">
        <f t="shared" si="199"/>
        <v>0</v>
      </c>
      <c r="BF166" s="127">
        <f t="shared" si="199"/>
        <v>0</v>
      </c>
      <c r="BG166" s="127">
        <f t="shared" si="199"/>
        <v>0</v>
      </c>
      <c r="BH166" s="127">
        <f t="shared" si="199"/>
        <v>0</v>
      </c>
      <c r="BI166" s="127">
        <f t="shared" si="199"/>
        <v>0</v>
      </c>
      <c r="BJ166" s="127">
        <f t="shared" si="199"/>
        <v>0</v>
      </c>
      <c r="BK166" s="84">
        <f t="shared" si="199"/>
        <v>0</v>
      </c>
      <c r="BL166" s="127">
        <f t="shared" si="199"/>
        <v>0</v>
      </c>
      <c r="BM166" s="127">
        <f t="shared" si="199"/>
        <v>0</v>
      </c>
      <c r="BN166" s="127">
        <f t="shared" si="171"/>
        <v>0</v>
      </c>
      <c r="BO166" s="128">
        <f t="shared" si="160"/>
        <v>0</v>
      </c>
      <c r="BP166" s="129">
        <f>+BP167</f>
        <v>0</v>
      </c>
      <c r="BR166" s="336"/>
      <c r="BS166" s="363"/>
      <c r="BT166" s="336"/>
      <c r="BU166" s="336"/>
    </row>
    <row r="167" spans="1:73" ht="12.75">
      <c r="A167" s="89" t="s">
        <v>64</v>
      </c>
      <c r="B167" s="97" t="s">
        <v>144</v>
      </c>
      <c r="C167" s="182">
        <v>1</v>
      </c>
      <c r="D167" s="108" t="s">
        <v>120</v>
      </c>
      <c r="E167" s="105" t="s">
        <v>72</v>
      </c>
      <c r="F167" s="90" t="s">
        <v>66</v>
      </c>
      <c r="G167" s="90" t="s">
        <v>67</v>
      </c>
      <c r="H167" s="90" t="s">
        <v>66</v>
      </c>
      <c r="I167" s="90"/>
      <c r="J167" s="90"/>
      <c r="K167" s="91">
        <v>165</v>
      </c>
      <c r="L167" s="91"/>
      <c r="M167" s="343">
        <v>255</v>
      </c>
      <c r="N167" s="107" t="s">
        <v>173</v>
      </c>
      <c r="O167" s="93">
        <v>384000000</v>
      </c>
      <c r="P167" s="93">
        <v>0</v>
      </c>
      <c r="Q167" s="93">
        <v>0</v>
      </c>
      <c r="R167" s="93">
        <v>0</v>
      </c>
      <c r="S167" s="93">
        <v>0</v>
      </c>
      <c r="T167" s="94">
        <f>-P167+Q167-R167+S167</f>
        <v>0</v>
      </c>
      <c r="U167" s="94">
        <f aca="true" t="shared" si="200" ref="U167:U201">+O167+T167</f>
        <v>384000000</v>
      </c>
      <c r="V167" s="93"/>
      <c r="W167" s="94">
        <f>+U167-V167</f>
        <v>384000000</v>
      </c>
      <c r="X167" s="93">
        <v>383167138</v>
      </c>
      <c r="Y167" s="93">
        <v>0</v>
      </c>
      <c r="Z167" s="93">
        <v>0</v>
      </c>
      <c r="AA167" s="93">
        <v>0</v>
      </c>
      <c r="AB167" s="93">
        <v>0</v>
      </c>
      <c r="AC167" s="93">
        <v>0</v>
      </c>
      <c r="AD167" s="93">
        <v>0</v>
      </c>
      <c r="AE167" s="93">
        <v>0</v>
      </c>
      <c r="AF167" s="93">
        <v>0</v>
      </c>
      <c r="AG167" s="93">
        <v>0</v>
      </c>
      <c r="AH167" s="93">
        <v>0</v>
      </c>
      <c r="AI167" s="93">
        <v>0</v>
      </c>
      <c r="AJ167" s="94">
        <f t="shared" si="170"/>
        <v>383167138</v>
      </c>
      <c r="AK167" s="95">
        <f t="shared" si="159"/>
        <v>0.9978310885416667</v>
      </c>
      <c r="AL167" s="94">
        <f t="shared" si="184"/>
        <v>832862</v>
      </c>
      <c r="AM167" s="93">
        <v>0</v>
      </c>
      <c r="AN167" s="93">
        <v>0</v>
      </c>
      <c r="AO167" s="93">
        <v>0</v>
      </c>
      <c r="AP167" s="93">
        <v>0</v>
      </c>
      <c r="AQ167" s="93">
        <v>0</v>
      </c>
      <c r="AR167" s="93">
        <v>0</v>
      </c>
      <c r="AS167" s="93">
        <v>0</v>
      </c>
      <c r="AT167" s="93">
        <v>0</v>
      </c>
      <c r="AU167" s="93">
        <v>0</v>
      </c>
      <c r="AV167" s="93">
        <v>0</v>
      </c>
      <c r="AW167" s="93">
        <v>0</v>
      </c>
      <c r="AX167" s="93">
        <v>0</v>
      </c>
      <c r="AY167" s="94">
        <f t="shared" si="156"/>
        <v>0</v>
      </c>
      <c r="AZ167" s="95">
        <f t="shared" si="157"/>
        <v>0</v>
      </c>
      <c r="BA167" s="94">
        <f>AJ167-AY167</f>
        <v>383167138</v>
      </c>
      <c r="BB167" s="93">
        <f>+AM167</f>
        <v>0</v>
      </c>
      <c r="BC167" s="93">
        <v>0</v>
      </c>
      <c r="BD167" s="93">
        <v>0</v>
      </c>
      <c r="BE167" s="93">
        <v>0</v>
      </c>
      <c r="BF167" s="93">
        <v>0</v>
      </c>
      <c r="BG167" s="93">
        <v>0</v>
      </c>
      <c r="BH167" s="93">
        <v>0</v>
      </c>
      <c r="BI167" s="93">
        <v>0</v>
      </c>
      <c r="BJ167" s="93">
        <v>0</v>
      </c>
      <c r="BK167" s="93">
        <v>0</v>
      </c>
      <c r="BL167" s="93">
        <v>0</v>
      </c>
      <c r="BM167" s="93">
        <v>0</v>
      </c>
      <c r="BN167" s="94">
        <f t="shared" si="171"/>
        <v>0</v>
      </c>
      <c r="BO167" s="95">
        <f t="shared" si="160"/>
        <v>0</v>
      </c>
      <c r="BP167" s="96">
        <f>AY167-BN167</f>
        <v>0</v>
      </c>
      <c r="BR167" s="336">
        <f>VLOOKUP(M167,'[2]EJEGAST ENERO'!$D$2:$N$136,11,0)</f>
        <v>384000000</v>
      </c>
      <c r="BS167" s="363">
        <f>+W167-BR167</f>
        <v>0</v>
      </c>
      <c r="BT167" s="336"/>
      <c r="BU167" s="336"/>
    </row>
    <row r="168" spans="1:73" ht="12.75">
      <c r="A168" s="195" t="s">
        <v>64</v>
      </c>
      <c r="B168" s="196" t="s">
        <v>144</v>
      </c>
      <c r="C168" s="197">
        <v>1</v>
      </c>
      <c r="D168" s="196" t="s">
        <v>81</v>
      </c>
      <c r="E168" s="198" t="s">
        <v>66</v>
      </c>
      <c r="F168" s="198" t="s">
        <v>66</v>
      </c>
      <c r="G168" s="198" t="s">
        <v>67</v>
      </c>
      <c r="H168" s="198" t="s">
        <v>66</v>
      </c>
      <c r="I168" s="198"/>
      <c r="J168" s="198"/>
      <c r="K168" s="144">
        <v>166</v>
      </c>
      <c r="L168" s="144"/>
      <c r="M168" s="343"/>
      <c r="N168" s="145" t="s">
        <v>219</v>
      </c>
      <c r="O168" s="199">
        <f aca="true" t="shared" si="201" ref="O168:T168">+O170+O169</f>
        <v>9153000000</v>
      </c>
      <c r="P168" s="199">
        <f t="shared" si="201"/>
        <v>0</v>
      </c>
      <c r="Q168" s="199">
        <f t="shared" si="201"/>
        <v>0</v>
      </c>
      <c r="R168" s="199">
        <f t="shared" si="201"/>
        <v>0</v>
      </c>
      <c r="S168" s="199">
        <f t="shared" si="201"/>
        <v>0</v>
      </c>
      <c r="T168" s="199">
        <f t="shared" si="201"/>
        <v>0</v>
      </c>
      <c r="U168" s="199">
        <f t="shared" si="200"/>
        <v>9153000000</v>
      </c>
      <c r="V168" s="199">
        <f>+V170+V169</f>
        <v>0</v>
      </c>
      <c r="W168" s="199">
        <f>+W170+W169</f>
        <v>9153000000</v>
      </c>
      <c r="X168" s="199">
        <f aca="true" t="shared" si="202" ref="X168:AI168">+X170+X169</f>
        <v>4950201001</v>
      </c>
      <c r="Y168" s="199">
        <f t="shared" si="202"/>
        <v>0</v>
      </c>
      <c r="Z168" s="199">
        <f t="shared" si="202"/>
        <v>0</v>
      </c>
      <c r="AA168" s="199">
        <f t="shared" si="202"/>
        <v>0</v>
      </c>
      <c r="AB168" s="199">
        <f t="shared" si="202"/>
        <v>0</v>
      </c>
      <c r="AC168" s="199">
        <f t="shared" si="202"/>
        <v>0</v>
      </c>
      <c r="AD168" s="199">
        <f t="shared" si="202"/>
        <v>0</v>
      </c>
      <c r="AE168" s="199">
        <f t="shared" si="202"/>
        <v>0</v>
      </c>
      <c r="AF168" s="199">
        <f t="shared" si="202"/>
        <v>0</v>
      </c>
      <c r="AG168" s="199">
        <f t="shared" si="202"/>
        <v>0</v>
      </c>
      <c r="AH168" s="199">
        <f t="shared" si="202"/>
        <v>0</v>
      </c>
      <c r="AI168" s="199">
        <f t="shared" si="202"/>
        <v>0</v>
      </c>
      <c r="AJ168" s="199">
        <f t="shared" si="170"/>
        <v>4950201001</v>
      </c>
      <c r="AK168" s="200">
        <f t="shared" si="159"/>
        <v>0.5408282531410467</v>
      </c>
      <c r="AL168" s="199">
        <f>+AL170+AL169</f>
        <v>4202798999</v>
      </c>
      <c r="AM168" s="199">
        <f aca="true" t="shared" si="203" ref="AM168:AX168">+AM170+AM169</f>
        <v>2104680193</v>
      </c>
      <c r="AN168" s="199">
        <f t="shared" si="203"/>
        <v>0</v>
      </c>
      <c r="AO168" s="199">
        <f t="shared" si="203"/>
        <v>0</v>
      </c>
      <c r="AP168" s="199">
        <f t="shared" si="203"/>
        <v>0</v>
      </c>
      <c r="AQ168" s="199">
        <f t="shared" si="203"/>
        <v>0</v>
      </c>
      <c r="AR168" s="199">
        <f t="shared" si="203"/>
        <v>0</v>
      </c>
      <c r="AS168" s="199">
        <f t="shared" si="203"/>
        <v>0</v>
      </c>
      <c r="AT168" s="199">
        <f t="shared" si="203"/>
        <v>0</v>
      </c>
      <c r="AU168" s="199">
        <f t="shared" si="203"/>
        <v>0</v>
      </c>
      <c r="AV168" s="199">
        <f t="shared" si="203"/>
        <v>0</v>
      </c>
      <c r="AW168" s="199">
        <f t="shared" si="203"/>
        <v>0</v>
      </c>
      <c r="AX168" s="199">
        <f t="shared" si="203"/>
        <v>0</v>
      </c>
      <c r="AY168" s="199">
        <f t="shared" si="156"/>
        <v>2104680193</v>
      </c>
      <c r="AZ168" s="200">
        <f t="shared" si="157"/>
        <v>0.4251706531865735</v>
      </c>
      <c r="BA168" s="199">
        <f>+BA170+BA169</f>
        <v>2845520808</v>
      </c>
      <c r="BB168" s="199">
        <f aca="true" t="shared" si="204" ref="BB168:BM168">+BB170+BB169</f>
        <v>1983942114</v>
      </c>
      <c r="BC168" s="199">
        <f t="shared" si="204"/>
        <v>0</v>
      </c>
      <c r="BD168" s="199">
        <f t="shared" si="204"/>
        <v>0</v>
      </c>
      <c r="BE168" s="199">
        <f t="shared" si="204"/>
        <v>0</v>
      </c>
      <c r="BF168" s="199">
        <f t="shared" si="204"/>
        <v>0</v>
      </c>
      <c r="BG168" s="199">
        <f t="shared" si="204"/>
        <v>0</v>
      </c>
      <c r="BH168" s="199">
        <f t="shared" si="204"/>
        <v>0</v>
      </c>
      <c r="BI168" s="199">
        <f t="shared" si="204"/>
        <v>0</v>
      </c>
      <c r="BJ168" s="199">
        <f t="shared" si="204"/>
        <v>0</v>
      </c>
      <c r="BK168" s="199">
        <f t="shared" si="204"/>
        <v>0</v>
      </c>
      <c r="BL168" s="199">
        <f t="shared" si="204"/>
        <v>0</v>
      </c>
      <c r="BM168" s="199">
        <f t="shared" si="204"/>
        <v>0</v>
      </c>
      <c r="BN168" s="199">
        <f t="shared" si="171"/>
        <v>1983942114</v>
      </c>
      <c r="BO168" s="200">
        <f t="shared" si="160"/>
        <v>0.9426335272211116</v>
      </c>
      <c r="BP168" s="201">
        <f>+BP170+BP169</f>
        <v>120738079</v>
      </c>
      <c r="BR168" s="336"/>
      <c r="BS168" s="363"/>
      <c r="BT168" s="336"/>
      <c r="BU168" s="336"/>
    </row>
    <row r="169" spans="1:73" ht="12.75">
      <c r="A169" s="189">
        <v>3</v>
      </c>
      <c r="B169" s="190">
        <v>2</v>
      </c>
      <c r="C169" s="190">
        <v>1</v>
      </c>
      <c r="D169" s="191">
        <v>5</v>
      </c>
      <c r="E169" s="191">
        <v>1</v>
      </c>
      <c r="F169" s="202"/>
      <c r="G169" s="202"/>
      <c r="H169" s="202"/>
      <c r="I169" s="202"/>
      <c r="J169" s="202"/>
      <c r="K169" s="203"/>
      <c r="L169" s="203"/>
      <c r="M169" s="343">
        <v>253</v>
      </c>
      <c r="N169" s="193" t="s">
        <v>220</v>
      </c>
      <c r="O169" s="93">
        <v>8153000000</v>
      </c>
      <c r="P169" s="93">
        <v>0</v>
      </c>
      <c r="Q169" s="93">
        <v>0</v>
      </c>
      <c r="R169" s="93">
        <v>0</v>
      </c>
      <c r="S169" s="93">
        <v>0</v>
      </c>
      <c r="T169" s="94">
        <f>-P169+Q169-R169+S169</f>
        <v>0</v>
      </c>
      <c r="U169" s="94">
        <f t="shared" si="200"/>
        <v>8153000000</v>
      </c>
      <c r="V169" s="204"/>
      <c r="W169" s="94">
        <f>+U169-V169</f>
        <v>8153000000</v>
      </c>
      <c r="X169" s="93">
        <v>4889466794</v>
      </c>
      <c r="Y169" s="93">
        <v>0</v>
      </c>
      <c r="Z169" s="93">
        <v>0</v>
      </c>
      <c r="AA169" s="93">
        <v>0</v>
      </c>
      <c r="AB169" s="93">
        <v>0</v>
      </c>
      <c r="AC169" s="93">
        <v>0</v>
      </c>
      <c r="AD169" s="93">
        <v>0</v>
      </c>
      <c r="AE169" s="93">
        <v>0</v>
      </c>
      <c r="AF169" s="93">
        <v>0</v>
      </c>
      <c r="AG169" s="93">
        <v>0</v>
      </c>
      <c r="AH169" s="93">
        <v>0</v>
      </c>
      <c r="AI169" s="93">
        <v>0</v>
      </c>
      <c r="AJ169" s="205">
        <f t="shared" si="170"/>
        <v>4889466794</v>
      </c>
      <c r="AK169" s="206">
        <f t="shared" si="159"/>
        <v>0.5997138223966638</v>
      </c>
      <c r="AL169" s="94">
        <f t="shared" si="184"/>
        <v>3263533206</v>
      </c>
      <c r="AM169" s="93">
        <v>2045809376</v>
      </c>
      <c r="AN169" s="93">
        <v>0</v>
      </c>
      <c r="AO169" s="93">
        <v>0</v>
      </c>
      <c r="AP169" s="93">
        <v>0</v>
      </c>
      <c r="AQ169" s="93">
        <v>0</v>
      </c>
      <c r="AR169" s="93">
        <v>0</v>
      </c>
      <c r="AS169" s="93">
        <v>0</v>
      </c>
      <c r="AT169" s="93">
        <v>0</v>
      </c>
      <c r="AU169" s="93">
        <v>0</v>
      </c>
      <c r="AV169" s="93">
        <v>0</v>
      </c>
      <c r="AW169" s="93">
        <v>0</v>
      </c>
      <c r="AX169" s="93">
        <v>0</v>
      </c>
      <c r="AY169" s="205">
        <f t="shared" si="156"/>
        <v>2045809376</v>
      </c>
      <c r="AZ169" s="206">
        <f t="shared" si="157"/>
        <v>0.41841154919192197</v>
      </c>
      <c r="BA169" s="94">
        <f>AJ169-AY169</f>
        <v>2843657418</v>
      </c>
      <c r="BB169" s="93">
        <f>+AM169-271024323+117048566+32451936+785742</f>
        <v>1925071297</v>
      </c>
      <c r="BC169" s="93">
        <v>0</v>
      </c>
      <c r="BD169" s="93">
        <v>0</v>
      </c>
      <c r="BE169" s="93">
        <v>0</v>
      </c>
      <c r="BF169" s="93">
        <v>0</v>
      </c>
      <c r="BG169" s="93">
        <v>0</v>
      </c>
      <c r="BH169" s="93">
        <v>0</v>
      </c>
      <c r="BI169" s="93">
        <v>0</v>
      </c>
      <c r="BJ169" s="93">
        <v>0</v>
      </c>
      <c r="BK169" s="93">
        <v>0</v>
      </c>
      <c r="BL169" s="93">
        <v>0</v>
      </c>
      <c r="BM169" s="93">
        <v>0</v>
      </c>
      <c r="BN169" s="205">
        <f t="shared" si="171"/>
        <v>1925071297</v>
      </c>
      <c r="BO169" s="206">
        <f t="shared" si="160"/>
        <v>0.94098273259649</v>
      </c>
      <c r="BP169" s="96">
        <f>AY169-BN169</f>
        <v>120738079</v>
      </c>
      <c r="BR169" s="336">
        <f>VLOOKUP(M169,'[2]EJEGAST ENERO'!$D$2:$N$136,11,0)</f>
        <v>8153000000</v>
      </c>
      <c r="BS169" s="363">
        <f>+W169-BR169</f>
        <v>0</v>
      </c>
      <c r="BT169" s="336"/>
      <c r="BU169" s="336"/>
    </row>
    <row r="170" spans="1:73" ht="12.75">
      <c r="A170" s="189">
        <v>3</v>
      </c>
      <c r="B170" s="190">
        <v>2</v>
      </c>
      <c r="C170" s="190">
        <v>1</v>
      </c>
      <c r="D170" s="191">
        <v>5</v>
      </c>
      <c r="E170" s="191">
        <v>2</v>
      </c>
      <c r="F170" s="202"/>
      <c r="G170" s="202"/>
      <c r="H170" s="202"/>
      <c r="I170" s="202"/>
      <c r="J170" s="202"/>
      <c r="K170" s="203"/>
      <c r="L170" s="203"/>
      <c r="M170" s="343">
        <v>254</v>
      </c>
      <c r="N170" s="193" t="s">
        <v>221</v>
      </c>
      <c r="O170" s="93">
        <v>1000000000</v>
      </c>
      <c r="P170" s="93">
        <v>0</v>
      </c>
      <c r="Q170" s="93">
        <v>0</v>
      </c>
      <c r="R170" s="93">
        <v>0</v>
      </c>
      <c r="S170" s="93">
        <v>0</v>
      </c>
      <c r="T170" s="94">
        <f>-P170+Q170-R170+S170</f>
        <v>0</v>
      </c>
      <c r="U170" s="94">
        <f t="shared" si="200"/>
        <v>1000000000</v>
      </c>
      <c r="V170" s="204"/>
      <c r="W170" s="94">
        <f>+U170-V170</f>
        <v>1000000000</v>
      </c>
      <c r="X170" s="93">
        <v>60734207</v>
      </c>
      <c r="Y170" s="93">
        <v>0</v>
      </c>
      <c r="Z170" s="93">
        <v>0</v>
      </c>
      <c r="AA170" s="93">
        <v>0</v>
      </c>
      <c r="AB170" s="93">
        <v>0</v>
      </c>
      <c r="AC170" s="93">
        <v>0</v>
      </c>
      <c r="AD170" s="93">
        <v>0</v>
      </c>
      <c r="AE170" s="93">
        <v>0</v>
      </c>
      <c r="AF170" s="93">
        <v>0</v>
      </c>
      <c r="AG170" s="93">
        <v>0</v>
      </c>
      <c r="AH170" s="93">
        <v>0</v>
      </c>
      <c r="AI170" s="93">
        <v>0</v>
      </c>
      <c r="AJ170" s="205">
        <f t="shared" si="170"/>
        <v>60734207</v>
      </c>
      <c r="AK170" s="206">
        <f t="shared" si="159"/>
        <v>0.060734207</v>
      </c>
      <c r="AL170" s="94">
        <f t="shared" si="184"/>
        <v>939265793</v>
      </c>
      <c r="AM170" s="93">
        <v>58870817</v>
      </c>
      <c r="AN170" s="93">
        <v>0</v>
      </c>
      <c r="AO170" s="93">
        <v>0</v>
      </c>
      <c r="AP170" s="93">
        <v>0</v>
      </c>
      <c r="AQ170" s="93">
        <v>0</v>
      </c>
      <c r="AR170" s="93">
        <v>0</v>
      </c>
      <c r="AS170" s="93">
        <v>0</v>
      </c>
      <c r="AT170" s="93">
        <v>0</v>
      </c>
      <c r="AU170" s="93">
        <v>0</v>
      </c>
      <c r="AV170" s="93">
        <v>0</v>
      </c>
      <c r="AW170" s="93">
        <v>0</v>
      </c>
      <c r="AX170" s="93">
        <v>0</v>
      </c>
      <c r="AY170" s="205">
        <f t="shared" si="156"/>
        <v>58870817</v>
      </c>
      <c r="AZ170" s="206">
        <f t="shared" si="157"/>
        <v>0.9693189375140767</v>
      </c>
      <c r="BA170" s="94">
        <f>AJ170-AY170</f>
        <v>1863390</v>
      </c>
      <c r="BB170" s="93">
        <f>+AM170</f>
        <v>58870817</v>
      </c>
      <c r="BC170" s="93">
        <v>0</v>
      </c>
      <c r="BD170" s="93">
        <v>0</v>
      </c>
      <c r="BE170" s="93">
        <v>0</v>
      </c>
      <c r="BF170" s="93">
        <v>0</v>
      </c>
      <c r="BG170" s="93">
        <v>0</v>
      </c>
      <c r="BH170" s="93">
        <v>0</v>
      </c>
      <c r="BI170" s="93">
        <v>0</v>
      </c>
      <c r="BJ170" s="93">
        <v>0</v>
      </c>
      <c r="BK170" s="93">
        <v>0</v>
      </c>
      <c r="BL170" s="93">
        <v>0</v>
      </c>
      <c r="BM170" s="93">
        <v>0</v>
      </c>
      <c r="BN170" s="205">
        <f t="shared" si="171"/>
        <v>58870817</v>
      </c>
      <c r="BO170" s="206">
        <f t="shared" si="160"/>
        <v>1</v>
      </c>
      <c r="BP170" s="96">
        <f>AY170-BN170</f>
        <v>0</v>
      </c>
      <c r="BR170" s="336">
        <f>VLOOKUP(M170,'[2]EJEGAST ENERO'!$D$2:$N$136,11,0)</f>
        <v>1000000000</v>
      </c>
      <c r="BS170" s="363">
        <f>+W170-BR170</f>
        <v>0</v>
      </c>
      <c r="BT170" s="336"/>
      <c r="BU170" s="336"/>
    </row>
    <row r="171" spans="1:73" ht="12.75">
      <c r="A171" s="207">
        <v>3</v>
      </c>
      <c r="B171" s="208">
        <v>2</v>
      </c>
      <c r="C171" s="208">
        <v>2</v>
      </c>
      <c r="D171" s="209"/>
      <c r="E171" s="209"/>
      <c r="F171" s="210"/>
      <c r="G171" s="210"/>
      <c r="H171" s="210"/>
      <c r="I171" s="210"/>
      <c r="J171" s="210"/>
      <c r="K171" s="211"/>
      <c r="L171" s="211"/>
      <c r="M171" s="343"/>
      <c r="N171" s="212" t="s">
        <v>222</v>
      </c>
      <c r="O171" s="213">
        <v>0</v>
      </c>
      <c r="P171" s="213">
        <v>0</v>
      </c>
      <c r="Q171" s="213">
        <v>0</v>
      </c>
      <c r="R171" s="213"/>
      <c r="S171" s="213"/>
      <c r="T171" s="214">
        <f>-P171+Q171-R171+S171</f>
        <v>0</v>
      </c>
      <c r="U171" s="214">
        <f t="shared" si="200"/>
        <v>0</v>
      </c>
      <c r="V171" s="213"/>
      <c r="W171" s="214">
        <f>+U171-V171</f>
        <v>0</v>
      </c>
      <c r="X171" s="213">
        <v>0</v>
      </c>
      <c r="Y171" s="213"/>
      <c r="Z171" s="213"/>
      <c r="AA171" s="213"/>
      <c r="AB171" s="213"/>
      <c r="AC171" s="213"/>
      <c r="AD171" s="213"/>
      <c r="AE171" s="215">
        <v>0</v>
      </c>
      <c r="AF171" s="215">
        <v>0</v>
      </c>
      <c r="AG171" s="213">
        <v>0</v>
      </c>
      <c r="AH171" s="213"/>
      <c r="AI171" s="213"/>
      <c r="AJ171" s="214">
        <f t="shared" si="170"/>
        <v>0</v>
      </c>
      <c r="AK171" s="216">
        <f t="shared" si="159"/>
        <v>0</v>
      </c>
      <c r="AL171" s="214">
        <f t="shared" si="184"/>
        <v>0</v>
      </c>
      <c r="AM171" s="213">
        <v>0</v>
      </c>
      <c r="AN171" s="213"/>
      <c r="AO171" s="213"/>
      <c r="AP171" s="213">
        <v>0</v>
      </c>
      <c r="AQ171" s="213">
        <v>0</v>
      </c>
      <c r="AR171" s="213">
        <v>0</v>
      </c>
      <c r="AS171" s="213">
        <v>0</v>
      </c>
      <c r="AT171" s="213"/>
      <c r="AU171" s="213">
        <v>0</v>
      </c>
      <c r="AV171" s="213"/>
      <c r="AW171" s="213"/>
      <c r="AX171" s="213"/>
      <c r="AY171" s="214">
        <f t="shared" si="156"/>
        <v>0</v>
      </c>
      <c r="AZ171" s="216">
        <f t="shared" si="157"/>
        <v>0</v>
      </c>
      <c r="BA171" s="214">
        <f>AJ171-AY171</f>
        <v>0</v>
      </c>
      <c r="BB171" s="213">
        <v>0</v>
      </c>
      <c r="BC171" s="213"/>
      <c r="BD171" s="213"/>
      <c r="BE171" s="213">
        <v>0</v>
      </c>
      <c r="BF171" s="213">
        <v>0</v>
      </c>
      <c r="BG171" s="213">
        <v>0</v>
      </c>
      <c r="BH171" s="213">
        <v>0</v>
      </c>
      <c r="BI171" s="215"/>
      <c r="BJ171" s="215">
        <v>0</v>
      </c>
      <c r="BK171" s="213"/>
      <c r="BL171" s="214"/>
      <c r="BM171" s="213"/>
      <c r="BN171" s="214">
        <f t="shared" si="171"/>
        <v>0</v>
      </c>
      <c r="BO171" s="216">
        <f t="shared" si="160"/>
        <v>0</v>
      </c>
      <c r="BP171" s="217">
        <f>AY171-BN171</f>
        <v>0</v>
      </c>
      <c r="BR171" s="336"/>
      <c r="BS171" s="363"/>
      <c r="BT171" s="336"/>
      <c r="BU171" s="336"/>
    </row>
    <row r="172" spans="1:73" ht="12.75">
      <c r="A172" s="207">
        <v>3</v>
      </c>
      <c r="B172" s="208">
        <v>2</v>
      </c>
      <c r="C172" s="208">
        <v>3</v>
      </c>
      <c r="D172" s="209"/>
      <c r="E172" s="209"/>
      <c r="F172" s="210"/>
      <c r="G172" s="210"/>
      <c r="H172" s="210"/>
      <c r="I172" s="210"/>
      <c r="J172" s="210"/>
      <c r="K172" s="211"/>
      <c r="L172" s="211"/>
      <c r="M172" s="343"/>
      <c r="N172" s="212" t="s">
        <v>223</v>
      </c>
      <c r="O172" s="213">
        <v>0</v>
      </c>
      <c r="P172" s="213">
        <v>0</v>
      </c>
      <c r="Q172" s="213">
        <v>0</v>
      </c>
      <c r="R172" s="213"/>
      <c r="S172" s="213"/>
      <c r="T172" s="214">
        <f>-P172+Q172-R172+S172</f>
        <v>0</v>
      </c>
      <c r="U172" s="214">
        <f t="shared" si="200"/>
        <v>0</v>
      </c>
      <c r="V172" s="213"/>
      <c r="W172" s="214">
        <f>+U172-V172</f>
        <v>0</v>
      </c>
      <c r="X172" s="213">
        <v>0</v>
      </c>
      <c r="Y172" s="213"/>
      <c r="Z172" s="213"/>
      <c r="AA172" s="213"/>
      <c r="AB172" s="213"/>
      <c r="AC172" s="213"/>
      <c r="AD172" s="213"/>
      <c r="AE172" s="215">
        <v>0</v>
      </c>
      <c r="AF172" s="215">
        <v>0</v>
      </c>
      <c r="AG172" s="213">
        <v>0</v>
      </c>
      <c r="AH172" s="213"/>
      <c r="AI172" s="213"/>
      <c r="AJ172" s="214">
        <f t="shared" si="170"/>
        <v>0</v>
      </c>
      <c r="AK172" s="216">
        <f t="shared" si="159"/>
        <v>0</v>
      </c>
      <c r="AL172" s="214">
        <f t="shared" si="184"/>
        <v>0</v>
      </c>
      <c r="AM172" s="213">
        <v>0</v>
      </c>
      <c r="AN172" s="213"/>
      <c r="AO172" s="213"/>
      <c r="AP172" s="213">
        <v>0</v>
      </c>
      <c r="AQ172" s="213">
        <v>0</v>
      </c>
      <c r="AR172" s="213">
        <v>0</v>
      </c>
      <c r="AS172" s="213">
        <v>0</v>
      </c>
      <c r="AT172" s="213"/>
      <c r="AU172" s="213">
        <v>0</v>
      </c>
      <c r="AV172" s="213"/>
      <c r="AW172" s="213"/>
      <c r="AX172" s="213"/>
      <c r="AY172" s="214">
        <f t="shared" si="156"/>
        <v>0</v>
      </c>
      <c r="AZ172" s="216">
        <f t="shared" si="157"/>
        <v>0</v>
      </c>
      <c r="BA172" s="214">
        <f>AJ172-AY172</f>
        <v>0</v>
      </c>
      <c r="BB172" s="213">
        <v>0</v>
      </c>
      <c r="BC172" s="213"/>
      <c r="BD172" s="213"/>
      <c r="BE172" s="213">
        <v>0</v>
      </c>
      <c r="BF172" s="213">
        <v>0</v>
      </c>
      <c r="BG172" s="213">
        <v>0</v>
      </c>
      <c r="BH172" s="213">
        <v>0</v>
      </c>
      <c r="BI172" s="215"/>
      <c r="BJ172" s="215">
        <v>0</v>
      </c>
      <c r="BK172" s="213"/>
      <c r="BL172" s="214"/>
      <c r="BM172" s="213"/>
      <c r="BN172" s="214">
        <f t="shared" si="171"/>
        <v>0</v>
      </c>
      <c r="BO172" s="216">
        <f t="shared" si="160"/>
        <v>0</v>
      </c>
      <c r="BP172" s="217">
        <f>AY172-BN172</f>
        <v>0</v>
      </c>
      <c r="BR172" s="336"/>
      <c r="BS172" s="363"/>
      <c r="BT172" s="336"/>
      <c r="BU172" s="336"/>
    </row>
    <row r="173" spans="1:73" ht="12.75">
      <c r="A173" s="207">
        <v>3</v>
      </c>
      <c r="B173" s="208">
        <v>3</v>
      </c>
      <c r="C173" s="208"/>
      <c r="D173" s="209"/>
      <c r="E173" s="209"/>
      <c r="F173" s="210"/>
      <c r="G173" s="210"/>
      <c r="H173" s="210"/>
      <c r="I173" s="210"/>
      <c r="J173" s="210"/>
      <c r="K173" s="211"/>
      <c r="L173" s="211"/>
      <c r="M173" s="343"/>
      <c r="N173" s="212" t="s">
        <v>224</v>
      </c>
      <c r="O173" s="213">
        <v>0</v>
      </c>
      <c r="P173" s="213">
        <v>0</v>
      </c>
      <c r="Q173" s="213">
        <v>0</v>
      </c>
      <c r="R173" s="213"/>
      <c r="S173" s="213"/>
      <c r="T173" s="214">
        <f>-P173+Q173-R173+S173</f>
        <v>0</v>
      </c>
      <c r="U173" s="214">
        <f t="shared" si="200"/>
        <v>0</v>
      </c>
      <c r="V173" s="213"/>
      <c r="W173" s="214">
        <f>+U173-V173</f>
        <v>0</v>
      </c>
      <c r="X173" s="213">
        <v>0</v>
      </c>
      <c r="Y173" s="213"/>
      <c r="Z173" s="213"/>
      <c r="AA173" s="213"/>
      <c r="AB173" s="213"/>
      <c r="AC173" s="213"/>
      <c r="AD173" s="213"/>
      <c r="AE173" s="215">
        <v>0</v>
      </c>
      <c r="AF173" s="215">
        <v>0</v>
      </c>
      <c r="AG173" s="213">
        <v>0</v>
      </c>
      <c r="AH173" s="213"/>
      <c r="AI173" s="213"/>
      <c r="AJ173" s="214">
        <f t="shared" si="170"/>
        <v>0</v>
      </c>
      <c r="AK173" s="216">
        <f t="shared" si="159"/>
        <v>0</v>
      </c>
      <c r="AL173" s="214">
        <f t="shared" si="184"/>
        <v>0</v>
      </c>
      <c r="AM173" s="213">
        <v>0</v>
      </c>
      <c r="AN173" s="213"/>
      <c r="AO173" s="213"/>
      <c r="AP173" s="213">
        <v>0</v>
      </c>
      <c r="AQ173" s="213">
        <v>0</v>
      </c>
      <c r="AR173" s="213">
        <v>0</v>
      </c>
      <c r="AS173" s="213">
        <v>0</v>
      </c>
      <c r="AT173" s="213"/>
      <c r="AU173" s="213">
        <v>0</v>
      </c>
      <c r="AV173" s="213"/>
      <c r="AW173" s="213"/>
      <c r="AX173" s="213"/>
      <c r="AY173" s="214">
        <f t="shared" si="156"/>
        <v>0</v>
      </c>
      <c r="AZ173" s="216">
        <f t="shared" si="157"/>
        <v>0</v>
      </c>
      <c r="BA173" s="214">
        <f>AJ173-AY173</f>
        <v>0</v>
      </c>
      <c r="BB173" s="213">
        <v>0</v>
      </c>
      <c r="BC173" s="213"/>
      <c r="BD173" s="213"/>
      <c r="BE173" s="213">
        <v>0</v>
      </c>
      <c r="BF173" s="213">
        <v>0</v>
      </c>
      <c r="BG173" s="213">
        <v>0</v>
      </c>
      <c r="BH173" s="213">
        <v>0</v>
      </c>
      <c r="BI173" s="215"/>
      <c r="BJ173" s="215">
        <v>0</v>
      </c>
      <c r="BK173" s="213"/>
      <c r="BL173" s="214"/>
      <c r="BM173" s="213"/>
      <c r="BN173" s="214">
        <f t="shared" si="171"/>
        <v>0</v>
      </c>
      <c r="BO173" s="216">
        <f t="shared" si="160"/>
        <v>0</v>
      </c>
      <c r="BP173" s="217">
        <f>AY173-BN173</f>
        <v>0</v>
      </c>
      <c r="BR173" s="336"/>
      <c r="BS173" s="363"/>
      <c r="BT173" s="336"/>
      <c r="BU173" s="336"/>
    </row>
    <row r="174" spans="1:73" ht="12.75">
      <c r="A174" s="65" t="s">
        <v>64</v>
      </c>
      <c r="B174" s="218">
        <v>4</v>
      </c>
      <c r="C174" s="218">
        <v>0</v>
      </c>
      <c r="D174" s="66" t="s">
        <v>66</v>
      </c>
      <c r="E174" s="66" t="s">
        <v>66</v>
      </c>
      <c r="F174" s="66" t="s">
        <v>66</v>
      </c>
      <c r="G174" s="66" t="s">
        <v>67</v>
      </c>
      <c r="H174" s="66" t="s">
        <v>66</v>
      </c>
      <c r="I174" s="66"/>
      <c r="J174" s="66"/>
      <c r="K174" s="66"/>
      <c r="L174" s="66"/>
      <c r="M174" s="343"/>
      <c r="N174" s="158" t="s">
        <v>225</v>
      </c>
      <c r="O174" s="214">
        <f aca="true" t="shared" si="205" ref="O174:T174">+O175+O226+O227</f>
        <v>10187434000</v>
      </c>
      <c r="P174" s="214">
        <f t="shared" si="205"/>
        <v>0</v>
      </c>
      <c r="Q174" s="214">
        <f t="shared" si="205"/>
        <v>0</v>
      </c>
      <c r="R174" s="214">
        <f t="shared" si="205"/>
        <v>0</v>
      </c>
      <c r="S174" s="214">
        <f t="shared" si="205"/>
        <v>0</v>
      </c>
      <c r="T174" s="214">
        <f t="shared" si="205"/>
        <v>0</v>
      </c>
      <c r="U174" s="214">
        <f t="shared" si="200"/>
        <v>10187434000</v>
      </c>
      <c r="V174" s="214">
        <f>+V175+V226+V227</f>
        <v>0</v>
      </c>
      <c r="W174" s="214">
        <f>+W175+W226+W227</f>
        <v>10187434000</v>
      </c>
      <c r="X174" s="214">
        <f aca="true" t="shared" si="206" ref="X174:AI174">+X175+X226+X227</f>
        <v>175434375</v>
      </c>
      <c r="Y174" s="214">
        <f t="shared" si="206"/>
        <v>0</v>
      </c>
      <c r="Z174" s="214">
        <f t="shared" si="206"/>
        <v>0</v>
      </c>
      <c r="AA174" s="214">
        <f t="shared" si="206"/>
        <v>0</v>
      </c>
      <c r="AB174" s="214">
        <f t="shared" si="206"/>
        <v>0</v>
      </c>
      <c r="AC174" s="214">
        <f t="shared" si="206"/>
        <v>0</v>
      </c>
      <c r="AD174" s="214">
        <f t="shared" si="206"/>
        <v>0</v>
      </c>
      <c r="AE174" s="214">
        <f t="shared" si="206"/>
        <v>0</v>
      </c>
      <c r="AF174" s="214">
        <f t="shared" si="206"/>
        <v>0</v>
      </c>
      <c r="AG174" s="214">
        <f t="shared" si="206"/>
        <v>0</v>
      </c>
      <c r="AH174" s="214">
        <f t="shared" si="206"/>
        <v>0</v>
      </c>
      <c r="AI174" s="214">
        <f t="shared" si="206"/>
        <v>0</v>
      </c>
      <c r="AJ174" s="214">
        <f t="shared" si="170"/>
        <v>175434375</v>
      </c>
      <c r="AK174" s="216">
        <f t="shared" si="159"/>
        <v>0.017220663711784538</v>
      </c>
      <c r="AL174" s="214">
        <f>+AL175+AL226+AL227</f>
        <v>10011999625</v>
      </c>
      <c r="AM174" s="214">
        <f aca="true" t="shared" si="207" ref="AM174:AX174">+AM175+AM226+AM227</f>
        <v>0</v>
      </c>
      <c r="AN174" s="214">
        <f t="shared" si="207"/>
        <v>0</v>
      </c>
      <c r="AO174" s="214">
        <f t="shared" si="207"/>
        <v>0</v>
      </c>
      <c r="AP174" s="214">
        <f t="shared" si="207"/>
        <v>0</v>
      </c>
      <c r="AQ174" s="214">
        <f t="shared" si="207"/>
        <v>0</v>
      </c>
      <c r="AR174" s="214">
        <f t="shared" si="207"/>
        <v>0</v>
      </c>
      <c r="AS174" s="214">
        <f t="shared" si="207"/>
        <v>0</v>
      </c>
      <c r="AT174" s="214">
        <f t="shared" si="207"/>
        <v>0</v>
      </c>
      <c r="AU174" s="214">
        <f t="shared" si="207"/>
        <v>0</v>
      </c>
      <c r="AV174" s="214">
        <f t="shared" si="207"/>
        <v>0</v>
      </c>
      <c r="AW174" s="214">
        <f t="shared" si="207"/>
        <v>0</v>
      </c>
      <c r="AX174" s="214">
        <f t="shared" si="207"/>
        <v>0</v>
      </c>
      <c r="AY174" s="214">
        <f t="shared" si="156"/>
        <v>0</v>
      </c>
      <c r="AZ174" s="216">
        <f t="shared" si="157"/>
        <v>0</v>
      </c>
      <c r="BA174" s="214">
        <f>+BA175+BA226+BA227</f>
        <v>175434375</v>
      </c>
      <c r="BB174" s="214">
        <f aca="true" t="shared" si="208" ref="BB174:BM174">+BB175+BB226+BB227</f>
        <v>0</v>
      </c>
      <c r="BC174" s="214">
        <f t="shared" si="208"/>
        <v>0</v>
      </c>
      <c r="BD174" s="214">
        <f t="shared" si="208"/>
        <v>0</v>
      </c>
      <c r="BE174" s="214">
        <f t="shared" si="208"/>
        <v>0</v>
      </c>
      <c r="BF174" s="214">
        <f t="shared" si="208"/>
        <v>0</v>
      </c>
      <c r="BG174" s="214">
        <f t="shared" si="208"/>
        <v>0</v>
      </c>
      <c r="BH174" s="214">
        <f t="shared" si="208"/>
        <v>0</v>
      </c>
      <c r="BI174" s="214">
        <f t="shared" si="208"/>
        <v>0</v>
      </c>
      <c r="BJ174" s="214">
        <f t="shared" si="208"/>
        <v>0</v>
      </c>
      <c r="BK174" s="214">
        <f t="shared" si="208"/>
        <v>0</v>
      </c>
      <c r="BL174" s="214">
        <f t="shared" si="208"/>
        <v>0</v>
      </c>
      <c r="BM174" s="214">
        <f t="shared" si="208"/>
        <v>0</v>
      </c>
      <c r="BN174" s="214">
        <f t="shared" si="171"/>
        <v>0</v>
      </c>
      <c r="BO174" s="216">
        <f t="shared" si="160"/>
        <v>0</v>
      </c>
      <c r="BP174" s="217">
        <f>+BP175+BP226+BP227</f>
        <v>0</v>
      </c>
      <c r="BR174" s="336"/>
      <c r="BS174" s="363"/>
      <c r="BT174" s="336"/>
      <c r="BU174" s="336"/>
    </row>
    <row r="175" spans="1:73" ht="12.75">
      <c r="A175" s="73" t="s">
        <v>64</v>
      </c>
      <c r="B175" s="219">
        <v>4</v>
      </c>
      <c r="C175" s="74" t="s">
        <v>69</v>
      </c>
      <c r="D175" s="74" t="s">
        <v>66</v>
      </c>
      <c r="E175" s="74" t="s">
        <v>66</v>
      </c>
      <c r="F175" s="74" t="s">
        <v>66</v>
      </c>
      <c r="G175" s="74" t="s">
        <v>67</v>
      </c>
      <c r="H175" s="74" t="s">
        <v>66</v>
      </c>
      <c r="I175" s="74"/>
      <c r="J175" s="74"/>
      <c r="K175" s="74"/>
      <c r="L175" s="74"/>
      <c r="M175" s="343"/>
      <c r="N175" s="75" t="s">
        <v>226</v>
      </c>
      <c r="O175" s="76">
        <f>+O176+O207</f>
        <v>9560434000</v>
      </c>
      <c r="P175" s="76">
        <f>+P176+P207</f>
        <v>0</v>
      </c>
      <c r="Q175" s="76">
        <f aca="true" t="shared" si="209" ref="Q175:AI175">+Q176+Q207</f>
        <v>0</v>
      </c>
      <c r="R175" s="76">
        <f t="shared" si="209"/>
        <v>0</v>
      </c>
      <c r="S175" s="76">
        <f t="shared" si="209"/>
        <v>0</v>
      </c>
      <c r="T175" s="76">
        <f t="shared" si="209"/>
        <v>0</v>
      </c>
      <c r="U175" s="76">
        <f t="shared" si="200"/>
        <v>9560434000</v>
      </c>
      <c r="V175" s="76">
        <f t="shared" si="209"/>
        <v>0</v>
      </c>
      <c r="W175" s="76">
        <f t="shared" si="209"/>
        <v>9560434000</v>
      </c>
      <c r="X175" s="76">
        <f t="shared" si="209"/>
        <v>0</v>
      </c>
      <c r="Y175" s="76">
        <f t="shared" si="209"/>
        <v>0</v>
      </c>
      <c r="Z175" s="76">
        <f t="shared" si="209"/>
        <v>0</v>
      </c>
      <c r="AA175" s="76">
        <f t="shared" si="209"/>
        <v>0</v>
      </c>
      <c r="AB175" s="76">
        <f t="shared" si="209"/>
        <v>0</v>
      </c>
      <c r="AC175" s="76">
        <f t="shared" si="209"/>
        <v>0</v>
      </c>
      <c r="AD175" s="76">
        <f t="shared" si="209"/>
        <v>0</v>
      </c>
      <c r="AE175" s="76">
        <f t="shared" si="209"/>
        <v>0</v>
      </c>
      <c r="AF175" s="76">
        <f t="shared" si="209"/>
        <v>0</v>
      </c>
      <c r="AG175" s="76">
        <f t="shared" si="209"/>
        <v>0</v>
      </c>
      <c r="AH175" s="76">
        <f t="shared" si="209"/>
        <v>0</v>
      </c>
      <c r="AI175" s="76">
        <f t="shared" si="209"/>
        <v>0</v>
      </c>
      <c r="AJ175" s="76">
        <f t="shared" si="170"/>
        <v>0</v>
      </c>
      <c r="AK175" s="79">
        <f t="shared" si="159"/>
        <v>0</v>
      </c>
      <c r="AL175" s="76">
        <f>+AL176+AL207</f>
        <v>9560434000</v>
      </c>
      <c r="AM175" s="76">
        <f aca="true" t="shared" si="210" ref="AM175:AX175">+AM176+AM207</f>
        <v>0</v>
      </c>
      <c r="AN175" s="76">
        <f t="shared" si="210"/>
        <v>0</v>
      </c>
      <c r="AO175" s="76">
        <f t="shared" si="210"/>
        <v>0</v>
      </c>
      <c r="AP175" s="76">
        <f t="shared" si="210"/>
        <v>0</v>
      </c>
      <c r="AQ175" s="76">
        <f t="shared" si="210"/>
        <v>0</v>
      </c>
      <c r="AR175" s="76">
        <f t="shared" si="210"/>
        <v>0</v>
      </c>
      <c r="AS175" s="76">
        <f t="shared" si="210"/>
        <v>0</v>
      </c>
      <c r="AT175" s="76">
        <f t="shared" si="210"/>
        <v>0</v>
      </c>
      <c r="AU175" s="76">
        <f t="shared" si="210"/>
        <v>0</v>
      </c>
      <c r="AV175" s="76">
        <f t="shared" si="210"/>
        <v>0</v>
      </c>
      <c r="AW175" s="76">
        <f t="shared" si="210"/>
        <v>0</v>
      </c>
      <c r="AX175" s="76">
        <f t="shared" si="210"/>
        <v>0</v>
      </c>
      <c r="AY175" s="76">
        <f t="shared" si="156"/>
        <v>0</v>
      </c>
      <c r="AZ175" s="79">
        <f t="shared" si="157"/>
        <v>0</v>
      </c>
      <c r="BA175" s="76">
        <f>+BA176+BA207</f>
        <v>0</v>
      </c>
      <c r="BB175" s="76">
        <f aca="true" t="shared" si="211" ref="BB175:BM175">+BB176+BB207</f>
        <v>0</v>
      </c>
      <c r="BC175" s="76">
        <f t="shared" si="211"/>
        <v>0</v>
      </c>
      <c r="BD175" s="76">
        <f t="shared" si="211"/>
        <v>0</v>
      </c>
      <c r="BE175" s="76">
        <f t="shared" si="211"/>
        <v>0</v>
      </c>
      <c r="BF175" s="76">
        <f t="shared" si="211"/>
        <v>0</v>
      </c>
      <c r="BG175" s="76">
        <f t="shared" si="211"/>
        <v>0</v>
      </c>
      <c r="BH175" s="76">
        <f t="shared" si="211"/>
        <v>0</v>
      </c>
      <c r="BI175" s="76">
        <f t="shared" si="211"/>
        <v>0</v>
      </c>
      <c r="BJ175" s="76">
        <f t="shared" si="211"/>
        <v>0</v>
      </c>
      <c r="BK175" s="76">
        <f t="shared" si="211"/>
        <v>0</v>
      </c>
      <c r="BL175" s="76">
        <f t="shared" si="211"/>
        <v>0</v>
      </c>
      <c r="BM175" s="76">
        <f t="shared" si="211"/>
        <v>0</v>
      </c>
      <c r="BN175" s="76">
        <f t="shared" si="171"/>
        <v>0</v>
      </c>
      <c r="BO175" s="79">
        <f t="shared" si="160"/>
        <v>0</v>
      </c>
      <c r="BP175" s="76">
        <f>+BP176+BP207</f>
        <v>0</v>
      </c>
      <c r="BR175" s="336"/>
      <c r="BS175" s="363"/>
      <c r="BT175" s="336"/>
      <c r="BU175" s="336"/>
    </row>
    <row r="176" spans="1:73" ht="12.75">
      <c r="A176" s="220">
        <v>3</v>
      </c>
      <c r="B176" s="221">
        <v>4</v>
      </c>
      <c r="C176" s="222">
        <v>1</v>
      </c>
      <c r="D176" s="222">
        <v>14</v>
      </c>
      <c r="E176" s="222" t="s">
        <v>66</v>
      </c>
      <c r="F176" s="222" t="s">
        <v>66</v>
      </c>
      <c r="G176" s="222" t="s">
        <v>67</v>
      </c>
      <c r="H176" s="222" t="s">
        <v>66</v>
      </c>
      <c r="I176" s="222"/>
      <c r="J176" s="222"/>
      <c r="K176" s="222"/>
      <c r="L176" s="222"/>
      <c r="M176" s="349"/>
      <c r="N176" s="223" t="s">
        <v>227</v>
      </c>
      <c r="O176" s="224">
        <f aca="true" t="shared" si="212" ref="O176:T176">+O177+O200</f>
        <v>0</v>
      </c>
      <c r="P176" s="224">
        <f t="shared" si="212"/>
        <v>0</v>
      </c>
      <c r="Q176" s="224">
        <f t="shared" si="212"/>
        <v>0</v>
      </c>
      <c r="R176" s="224">
        <f t="shared" si="212"/>
        <v>0</v>
      </c>
      <c r="S176" s="224">
        <f t="shared" si="212"/>
        <v>0</v>
      </c>
      <c r="T176" s="224">
        <f t="shared" si="212"/>
        <v>0</v>
      </c>
      <c r="U176" s="224">
        <f t="shared" si="200"/>
        <v>0</v>
      </c>
      <c r="V176" s="224">
        <f>+V177+V200</f>
        <v>0</v>
      </c>
      <c r="W176" s="224">
        <f>+W177+W200</f>
        <v>0</v>
      </c>
      <c r="X176" s="224">
        <f aca="true" t="shared" si="213" ref="X176:AI176">+X177+X200</f>
        <v>0</v>
      </c>
      <c r="Y176" s="224">
        <f t="shared" si="213"/>
        <v>0</v>
      </c>
      <c r="Z176" s="224">
        <f t="shared" si="213"/>
        <v>0</v>
      </c>
      <c r="AA176" s="224">
        <f t="shared" si="213"/>
        <v>0</v>
      </c>
      <c r="AB176" s="224">
        <f t="shared" si="213"/>
        <v>0</v>
      </c>
      <c r="AC176" s="224">
        <f t="shared" si="213"/>
        <v>0</v>
      </c>
      <c r="AD176" s="224">
        <f t="shared" si="213"/>
        <v>0</v>
      </c>
      <c r="AE176" s="224">
        <f t="shared" si="213"/>
        <v>0</v>
      </c>
      <c r="AF176" s="224">
        <f t="shared" si="213"/>
        <v>0</v>
      </c>
      <c r="AG176" s="224">
        <f t="shared" si="213"/>
        <v>0</v>
      </c>
      <c r="AH176" s="224">
        <f t="shared" si="213"/>
        <v>0</v>
      </c>
      <c r="AI176" s="224">
        <f t="shared" si="213"/>
        <v>0</v>
      </c>
      <c r="AJ176" s="224">
        <f t="shared" si="170"/>
        <v>0</v>
      </c>
      <c r="AK176" s="225">
        <f t="shared" si="159"/>
        <v>0</v>
      </c>
      <c r="AL176" s="224">
        <f>+AL177+AL200</f>
        <v>0</v>
      </c>
      <c r="AM176" s="224">
        <f aca="true" t="shared" si="214" ref="AM176:AX176">+AM177+AM200</f>
        <v>0</v>
      </c>
      <c r="AN176" s="224">
        <f t="shared" si="214"/>
        <v>0</v>
      </c>
      <c r="AO176" s="224">
        <f t="shared" si="214"/>
        <v>0</v>
      </c>
      <c r="AP176" s="224">
        <f t="shared" si="214"/>
        <v>0</v>
      </c>
      <c r="AQ176" s="224">
        <f t="shared" si="214"/>
        <v>0</v>
      </c>
      <c r="AR176" s="224">
        <f t="shared" si="214"/>
        <v>0</v>
      </c>
      <c r="AS176" s="224">
        <f t="shared" si="214"/>
        <v>0</v>
      </c>
      <c r="AT176" s="224">
        <f t="shared" si="214"/>
        <v>0</v>
      </c>
      <c r="AU176" s="224">
        <f t="shared" si="214"/>
        <v>0</v>
      </c>
      <c r="AV176" s="224">
        <f t="shared" si="214"/>
        <v>0</v>
      </c>
      <c r="AW176" s="224">
        <f t="shared" si="214"/>
        <v>0</v>
      </c>
      <c r="AX176" s="224">
        <f t="shared" si="214"/>
        <v>0</v>
      </c>
      <c r="AY176" s="224">
        <f t="shared" si="156"/>
        <v>0</v>
      </c>
      <c r="AZ176" s="225">
        <f t="shared" si="157"/>
        <v>0</v>
      </c>
      <c r="BA176" s="224">
        <f>+BA177+BA200</f>
        <v>0</v>
      </c>
      <c r="BB176" s="224">
        <f aca="true" t="shared" si="215" ref="BB176:BM176">+BB177+BB200</f>
        <v>0</v>
      </c>
      <c r="BC176" s="224">
        <f t="shared" si="215"/>
        <v>0</v>
      </c>
      <c r="BD176" s="224">
        <f t="shared" si="215"/>
        <v>0</v>
      </c>
      <c r="BE176" s="224">
        <f t="shared" si="215"/>
        <v>0</v>
      </c>
      <c r="BF176" s="224">
        <f t="shared" si="215"/>
        <v>0</v>
      </c>
      <c r="BG176" s="224">
        <f t="shared" si="215"/>
        <v>0</v>
      </c>
      <c r="BH176" s="224">
        <f t="shared" si="215"/>
        <v>0</v>
      </c>
      <c r="BI176" s="224">
        <f t="shared" si="215"/>
        <v>0</v>
      </c>
      <c r="BJ176" s="224">
        <f t="shared" si="215"/>
        <v>0</v>
      </c>
      <c r="BK176" s="224">
        <f t="shared" si="215"/>
        <v>0</v>
      </c>
      <c r="BL176" s="224">
        <f t="shared" si="215"/>
        <v>0</v>
      </c>
      <c r="BM176" s="224">
        <f t="shared" si="215"/>
        <v>0</v>
      </c>
      <c r="BN176" s="224">
        <f t="shared" si="171"/>
        <v>0</v>
      </c>
      <c r="BO176" s="225">
        <f t="shared" si="160"/>
        <v>0</v>
      </c>
      <c r="BP176" s="226">
        <f>+BP177+BP200</f>
        <v>0</v>
      </c>
      <c r="BR176" s="336"/>
      <c r="BS176" s="363"/>
      <c r="BT176" s="336"/>
      <c r="BU176" s="336"/>
    </row>
    <row r="177" spans="1:73" ht="38.25">
      <c r="A177" s="227">
        <v>3</v>
      </c>
      <c r="B177" s="228">
        <v>4</v>
      </c>
      <c r="C177" s="228">
        <v>1</v>
      </c>
      <c r="D177" s="228">
        <v>14</v>
      </c>
      <c r="E177" s="229" t="s">
        <v>72</v>
      </c>
      <c r="F177" s="229" t="s">
        <v>66</v>
      </c>
      <c r="G177" s="229" t="s">
        <v>67</v>
      </c>
      <c r="H177" s="229" t="s">
        <v>66</v>
      </c>
      <c r="I177" s="229"/>
      <c r="J177" s="229"/>
      <c r="K177" s="229"/>
      <c r="L177" s="229"/>
      <c r="M177" s="350"/>
      <c r="N177" s="230" t="s">
        <v>228</v>
      </c>
      <c r="O177" s="231">
        <f aca="true" t="shared" si="216" ref="O177:T177">+O178</f>
        <v>0</v>
      </c>
      <c r="P177" s="231">
        <f t="shared" si="216"/>
        <v>0</v>
      </c>
      <c r="Q177" s="231">
        <f t="shared" si="216"/>
        <v>0</v>
      </c>
      <c r="R177" s="231">
        <f t="shared" si="216"/>
        <v>0</v>
      </c>
      <c r="S177" s="231">
        <f t="shared" si="216"/>
        <v>0</v>
      </c>
      <c r="T177" s="231">
        <f t="shared" si="216"/>
        <v>0</v>
      </c>
      <c r="U177" s="232">
        <f t="shared" si="200"/>
        <v>0</v>
      </c>
      <c r="V177" s="231">
        <f>+V178</f>
        <v>0</v>
      </c>
      <c r="W177" s="231">
        <f>+W178</f>
        <v>0</v>
      </c>
      <c r="X177" s="231">
        <f aca="true" t="shared" si="217" ref="X177:AI177">+X178</f>
        <v>0</v>
      </c>
      <c r="Y177" s="231">
        <f t="shared" si="217"/>
        <v>0</v>
      </c>
      <c r="Z177" s="231">
        <f t="shared" si="217"/>
        <v>0</v>
      </c>
      <c r="AA177" s="231">
        <f t="shared" si="217"/>
        <v>0</v>
      </c>
      <c r="AB177" s="231">
        <f t="shared" si="217"/>
        <v>0</v>
      </c>
      <c r="AC177" s="231">
        <f t="shared" si="217"/>
        <v>0</v>
      </c>
      <c r="AD177" s="231">
        <f t="shared" si="217"/>
        <v>0</v>
      </c>
      <c r="AE177" s="231">
        <f t="shared" si="217"/>
        <v>0</v>
      </c>
      <c r="AF177" s="231">
        <f t="shared" si="217"/>
        <v>0</v>
      </c>
      <c r="AG177" s="231">
        <f t="shared" si="217"/>
        <v>0</v>
      </c>
      <c r="AH177" s="231">
        <f t="shared" si="217"/>
        <v>0</v>
      </c>
      <c r="AI177" s="231">
        <f t="shared" si="217"/>
        <v>0</v>
      </c>
      <c r="AJ177" s="231">
        <f t="shared" si="170"/>
        <v>0</v>
      </c>
      <c r="AK177" s="233">
        <f t="shared" si="159"/>
        <v>0</v>
      </c>
      <c r="AL177" s="231">
        <f>+AL178</f>
        <v>0</v>
      </c>
      <c r="AM177" s="231">
        <f aca="true" t="shared" si="218" ref="AM177:AX177">+AM178</f>
        <v>0</v>
      </c>
      <c r="AN177" s="231">
        <f t="shared" si="218"/>
        <v>0</v>
      </c>
      <c r="AO177" s="231">
        <f t="shared" si="218"/>
        <v>0</v>
      </c>
      <c r="AP177" s="231">
        <f t="shared" si="218"/>
        <v>0</v>
      </c>
      <c r="AQ177" s="231">
        <f t="shared" si="218"/>
        <v>0</v>
      </c>
      <c r="AR177" s="231">
        <f t="shared" si="218"/>
        <v>0</v>
      </c>
      <c r="AS177" s="231">
        <f t="shared" si="218"/>
        <v>0</v>
      </c>
      <c r="AT177" s="231">
        <f t="shared" si="218"/>
        <v>0</v>
      </c>
      <c r="AU177" s="231">
        <f t="shared" si="218"/>
        <v>0</v>
      </c>
      <c r="AV177" s="231">
        <f t="shared" si="218"/>
        <v>0</v>
      </c>
      <c r="AW177" s="231">
        <f t="shared" si="218"/>
        <v>0</v>
      </c>
      <c r="AX177" s="231">
        <f t="shared" si="218"/>
        <v>0</v>
      </c>
      <c r="AY177" s="231">
        <f t="shared" si="156"/>
        <v>0</v>
      </c>
      <c r="AZ177" s="233">
        <f t="shared" si="157"/>
        <v>0</v>
      </c>
      <c r="BA177" s="231">
        <f>+BA178</f>
        <v>0</v>
      </c>
      <c r="BB177" s="231">
        <f aca="true" t="shared" si="219" ref="BB177:BM177">+BB178</f>
        <v>0</v>
      </c>
      <c r="BC177" s="231">
        <f t="shared" si="219"/>
        <v>0</v>
      </c>
      <c r="BD177" s="231">
        <f t="shared" si="219"/>
        <v>0</v>
      </c>
      <c r="BE177" s="231">
        <f t="shared" si="219"/>
        <v>0</v>
      </c>
      <c r="BF177" s="231">
        <f t="shared" si="219"/>
        <v>0</v>
      </c>
      <c r="BG177" s="231">
        <f t="shared" si="219"/>
        <v>0</v>
      </c>
      <c r="BH177" s="231">
        <f t="shared" si="219"/>
        <v>0</v>
      </c>
      <c r="BI177" s="231">
        <f t="shared" si="219"/>
        <v>0</v>
      </c>
      <c r="BJ177" s="231">
        <f t="shared" si="219"/>
        <v>0</v>
      </c>
      <c r="BK177" s="231">
        <f t="shared" si="219"/>
        <v>0</v>
      </c>
      <c r="BL177" s="231">
        <f t="shared" si="219"/>
        <v>0</v>
      </c>
      <c r="BM177" s="231">
        <f t="shared" si="219"/>
        <v>0</v>
      </c>
      <c r="BN177" s="231">
        <f t="shared" si="171"/>
        <v>0</v>
      </c>
      <c r="BO177" s="233">
        <f t="shared" si="160"/>
        <v>0</v>
      </c>
      <c r="BP177" s="234">
        <f>+BP178</f>
        <v>0</v>
      </c>
      <c r="BR177" s="336"/>
      <c r="BS177" s="363"/>
      <c r="BT177" s="336"/>
      <c r="BU177" s="336"/>
    </row>
    <row r="178" spans="1:73" ht="25.5">
      <c r="A178" s="235">
        <v>3</v>
      </c>
      <c r="B178" s="236">
        <v>4</v>
      </c>
      <c r="C178" s="236">
        <v>1</v>
      </c>
      <c r="D178" s="236">
        <v>14</v>
      </c>
      <c r="E178" s="236" t="s">
        <v>72</v>
      </c>
      <c r="F178" s="236" t="s">
        <v>75</v>
      </c>
      <c r="G178" s="236" t="s">
        <v>67</v>
      </c>
      <c r="H178" s="236" t="s">
        <v>66</v>
      </c>
      <c r="I178" s="236"/>
      <c r="J178" s="236"/>
      <c r="K178" s="237"/>
      <c r="L178" s="237"/>
      <c r="M178" s="351"/>
      <c r="N178" s="238" t="s">
        <v>229</v>
      </c>
      <c r="O178" s="239">
        <f aca="true" t="shared" si="220" ref="O178:T178">+O184+O189+O194+O197+O179</f>
        <v>0</v>
      </c>
      <c r="P178" s="239">
        <f t="shared" si="220"/>
        <v>0</v>
      </c>
      <c r="Q178" s="239">
        <f t="shared" si="220"/>
        <v>0</v>
      </c>
      <c r="R178" s="239">
        <f t="shared" si="220"/>
        <v>0</v>
      </c>
      <c r="S178" s="239">
        <f t="shared" si="220"/>
        <v>0</v>
      </c>
      <c r="T178" s="239">
        <f t="shared" si="220"/>
        <v>0</v>
      </c>
      <c r="U178" s="240">
        <f t="shared" si="200"/>
        <v>0</v>
      </c>
      <c r="V178" s="239">
        <f>+V184+V189+V194+V197+V179</f>
        <v>0</v>
      </c>
      <c r="W178" s="239">
        <f>+W184+W189+W194+W197+W179</f>
        <v>0</v>
      </c>
      <c r="X178" s="239">
        <f aca="true" t="shared" si="221" ref="X178:AI178">+X184+X189+X194+X197+X179</f>
        <v>0</v>
      </c>
      <c r="Y178" s="239">
        <f t="shared" si="221"/>
        <v>0</v>
      </c>
      <c r="Z178" s="239">
        <f t="shared" si="221"/>
        <v>0</v>
      </c>
      <c r="AA178" s="239">
        <f t="shared" si="221"/>
        <v>0</v>
      </c>
      <c r="AB178" s="239">
        <f t="shared" si="221"/>
        <v>0</v>
      </c>
      <c r="AC178" s="239">
        <f t="shared" si="221"/>
        <v>0</v>
      </c>
      <c r="AD178" s="239">
        <f t="shared" si="221"/>
        <v>0</v>
      </c>
      <c r="AE178" s="239">
        <f t="shared" si="221"/>
        <v>0</v>
      </c>
      <c r="AF178" s="239">
        <f t="shared" si="221"/>
        <v>0</v>
      </c>
      <c r="AG178" s="239">
        <f t="shared" si="221"/>
        <v>0</v>
      </c>
      <c r="AH178" s="239">
        <f t="shared" si="221"/>
        <v>0</v>
      </c>
      <c r="AI178" s="239">
        <f t="shared" si="221"/>
        <v>0</v>
      </c>
      <c r="AJ178" s="239">
        <f t="shared" si="170"/>
        <v>0</v>
      </c>
      <c r="AK178" s="241">
        <f t="shared" si="159"/>
        <v>0</v>
      </c>
      <c r="AL178" s="239">
        <f>+AL184+AL189+AL194+AL197+AL179</f>
        <v>0</v>
      </c>
      <c r="AM178" s="239">
        <f aca="true" t="shared" si="222" ref="AM178:AX178">+AM184+AM189+AM194+AM197+AM179</f>
        <v>0</v>
      </c>
      <c r="AN178" s="239">
        <f t="shared" si="222"/>
        <v>0</v>
      </c>
      <c r="AO178" s="239">
        <f t="shared" si="222"/>
        <v>0</v>
      </c>
      <c r="AP178" s="239">
        <f t="shared" si="222"/>
        <v>0</v>
      </c>
      <c r="AQ178" s="239">
        <f t="shared" si="222"/>
        <v>0</v>
      </c>
      <c r="AR178" s="239">
        <f t="shared" si="222"/>
        <v>0</v>
      </c>
      <c r="AS178" s="239">
        <f t="shared" si="222"/>
        <v>0</v>
      </c>
      <c r="AT178" s="239">
        <f t="shared" si="222"/>
        <v>0</v>
      </c>
      <c r="AU178" s="239">
        <f t="shared" si="222"/>
        <v>0</v>
      </c>
      <c r="AV178" s="239">
        <f t="shared" si="222"/>
        <v>0</v>
      </c>
      <c r="AW178" s="239">
        <f t="shared" si="222"/>
        <v>0</v>
      </c>
      <c r="AX178" s="239">
        <f t="shared" si="222"/>
        <v>0</v>
      </c>
      <c r="AY178" s="239">
        <f t="shared" si="156"/>
        <v>0</v>
      </c>
      <c r="AZ178" s="241">
        <f t="shared" si="157"/>
        <v>0</v>
      </c>
      <c r="BA178" s="239">
        <f>+BA184+BA189+BA194+BA197+BA179</f>
        <v>0</v>
      </c>
      <c r="BB178" s="239">
        <f aca="true" t="shared" si="223" ref="BB178:BM178">+BB184+BB189+BB194+BB197+BB179</f>
        <v>0</v>
      </c>
      <c r="BC178" s="239">
        <f t="shared" si="223"/>
        <v>0</v>
      </c>
      <c r="BD178" s="239">
        <f t="shared" si="223"/>
        <v>0</v>
      </c>
      <c r="BE178" s="239">
        <f t="shared" si="223"/>
        <v>0</v>
      </c>
      <c r="BF178" s="239">
        <f t="shared" si="223"/>
        <v>0</v>
      </c>
      <c r="BG178" s="239">
        <f t="shared" si="223"/>
        <v>0</v>
      </c>
      <c r="BH178" s="239">
        <f t="shared" si="223"/>
        <v>0</v>
      </c>
      <c r="BI178" s="239">
        <f t="shared" si="223"/>
        <v>0</v>
      </c>
      <c r="BJ178" s="239">
        <f t="shared" si="223"/>
        <v>0</v>
      </c>
      <c r="BK178" s="239">
        <f t="shared" si="223"/>
        <v>0</v>
      </c>
      <c r="BL178" s="239">
        <f t="shared" si="223"/>
        <v>0</v>
      </c>
      <c r="BM178" s="239">
        <f t="shared" si="223"/>
        <v>0</v>
      </c>
      <c r="BN178" s="239">
        <f t="shared" si="171"/>
        <v>0</v>
      </c>
      <c r="BO178" s="241">
        <f t="shared" si="160"/>
        <v>0</v>
      </c>
      <c r="BP178" s="242">
        <f>+BP184+BP189+BP194+BP197+BP179</f>
        <v>0</v>
      </c>
      <c r="BR178" s="336"/>
      <c r="BS178" s="363"/>
      <c r="BT178" s="336"/>
      <c r="BU178" s="336"/>
    </row>
    <row r="179" spans="1:73" ht="12.75">
      <c r="A179" s="243">
        <v>3</v>
      </c>
      <c r="B179" s="243">
        <v>4</v>
      </c>
      <c r="C179" s="243">
        <v>1</v>
      </c>
      <c r="D179" s="243">
        <v>14</v>
      </c>
      <c r="E179" s="243" t="s">
        <v>72</v>
      </c>
      <c r="F179" s="243" t="s">
        <v>75</v>
      </c>
      <c r="G179" s="244" t="s">
        <v>230</v>
      </c>
      <c r="H179" s="74" t="s">
        <v>66</v>
      </c>
      <c r="I179" s="74"/>
      <c r="J179" s="74"/>
      <c r="K179" s="245"/>
      <c r="L179" s="245"/>
      <c r="M179" s="352"/>
      <c r="N179" s="246" t="s">
        <v>231</v>
      </c>
      <c r="O179" s="247">
        <f aca="true" t="shared" si="224" ref="O179:T179">+O180+O182</f>
        <v>0</v>
      </c>
      <c r="P179" s="247">
        <f t="shared" si="224"/>
        <v>0</v>
      </c>
      <c r="Q179" s="247">
        <f t="shared" si="224"/>
        <v>0</v>
      </c>
      <c r="R179" s="247">
        <f t="shared" si="224"/>
        <v>0</v>
      </c>
      <c r="S179" s="247">
        <f t="shared" si="224"/>
        <v>0</v>
      </c>
      <c r="T179" s="247">
        <f t="shared" si="224"/>
        <v>0</v>
      </c>
      <c r="U179" s="52">
        <f t="shared" si="200"/>
        <v>0</v>
      </c>
      <c r="V179" s="247">
        <f>+V180+V182</f>
        <v>0</v>
      </c>
      <c r="W179" s="247">
        <f>+W180+W182</f>
        <v>0</v>
      </c>
      <c r="X179" s="247">
        <f aca="true" t="shared" si="225" ref="X179:AI179">+X180+X182</f>
        <v>0</v>
      </c>
      <c r="Y179" s="247">
        <f t="shared" si="225"/>
        <v>0</v>
      </c>
      <c r="Z179" s="247">
        <f t="shared" si="225"/>
        <v>0</v>
      </c>
      <c r="AA179" s="247">
        <f t="shared" si="225"/>
        <v>0</v>
      </c>
      <c r="AB179" s="247">
        <f t="shared" si="225"/>
        <v>0</v>
      </c>
      <c r="AC179" s="247">
        <f t="shared" si="225"/>
        <v>0</v>
      </c>
      <c r="AD179" s="247">
        <f t="shared" si="225"/>
        <v>0</v>
      </c>
      <c r="AE179" s="247">
        <f t="shared" si="225"/>
        <v>0</v>
      </c>
      <c r="AF179" s="247">
        <f t="shared" si="225"/>
        <v>0</v>
      </c>
      <c r="AG179" s="247">
        <f t="shared" si="225"/>
        <v>0</v>
      </c>
      <c r="AH179" s="247">
        <f t="shared" si="225"/>
        <v>0</v>
      </c>
      <c r="AI179" s="247">
        <f t="shared" si="225"/>
        <v>0</v>
      </c>
      <c r="AJ179" s="247">
        <f t="shared" si="170"/>
        <v>0</v>
      </c>
      <c r="AK179" s="56">
        <f t="shared" si="159"/>
        <v>0</v>
      </c>
      <c r="AL179" s="247">
        <f>+AL180+AL182</f>
        <v>0</v>
      </c>
      <c r="AM179" s="247">
        <f aca="true" t="shared" si="226" ref="AM179:AX179">+AM180+AM182</f>
        <v>0</v>
      </c>
      <c r="AN179" s="247">
        <f t="shared" si="226"/>
        <v>0</v>
      </c>
      <c r="AO179" s="247">
        <f t="shared" si="226"/>
        <v>0</v>
      </c>
      <c r="AP179" s="247">
        <f t="shared" si="226"/>
        <v>0</v>
      </c>
      <c r="AQ179" s="247">
        <f t="shared" si="226"/>
        <v>0</v>
      </c>
      <c r="AR179" s="247">
        <f t="shared" si="226"/>
        <v>0</v>
      </c>
      <c r="AS179" s="247">
        <f t="shared" si="226"/>
        <v>0</v>
      </c>
      <c r="AT179" s="247">
        <f t="shared" si="226"/>
        <v>0</v>
      </c>
      <c r="AU179" s="247">
        <f t="shared" si="226"/>
        <v>0</v>
      </c>
      <c r="AV179" s="247">
        <f t="shared" si="226"/>
        <v>0</v>
      </c>
      <c r="AW179" s="247">
        <f t="shared" si="226"/>
        <v>0</v>
      </c>
      <c r="AX179" s="247">
        <f t="shared" si="226"/>
        <v>0</v>
      </c>
      <c r="AY179" s="247">
        <f t="shared" si="156"/>
        <v>0</v>
      </c>
      <c r="AZ179" s="56">
        <f t="shared" si="157"/>
        <v>0</v>
      </c>
      <c r="BA179" s="247">
        <f>+BA180+BA182</f>
        <v>0</v>
      </c>
      <c r="BB179" s="247">
        <f aca="true" t="shared" si="227" ref="BB179:BM179">+BB180+BB182</f>
        <v>0</v>
      </c>
      <c r="BC179" s="247">
        <f t="shared" si="227"/>
        <v>0</v>
      </c>
      <c r="BD179" s="247">
        <f t="shared" si="227"/>
        <v>0</v>
      </c>
      <c r="BE179" s="247">
        <f t="shared" si="227"/>
        <v>0</v>
      </c>
      <c r="BF179" s="247">
        <f t="shared" si="227"/>
        <v>0</v>
      </c>
      <c r="BG179" s="247">
        <f t="shared" si="227"/>
        <v>0</v>
      </c>
      <c r="BH179" s="247">
        <f t="shared" si="227"/>
        <v>0</v>
      </c>
      <c r="BI179" s="247">
        <f t="shared" si="227"/>
        <v>0</v>
      </c>
      <c r="BJ179" s="247">
        <f t="shared" si="227"/>
        <v>0</v>
      </c>
      <c r="BK179" s="247">
        <f t="shared" si="227"/>
        <v>0</v>
      </c>
      <c r="BL179" s="247">
        <f t="shared" si="227"/>
        <v>0</v>
      </c>
      <c r="BM179" s="247">
        <f t="shared" si="227"/>
        <v>0</v>
      </c>
      <c r="BN179" s="247">
        <f t="shared" si="171"/>
        <v>0</v>
      </c>
      <c r="BO179" s="56">
        <f t="shared" si="160"/>
        <v>0</v>
      </c>
      <c r="BP179" s="248">
        <f>+BP180+BP182</f>
        <v>0</v>
      </c>
      <c r="BR179" s="336"/>
      <c r="BS179" s="363"/>
      <c r="BT179" s="336"/>
      <c r="BU179" s="336"/>
    </row>
    <row r="180" spans="1:73" ht="12.75">
      <c r="A180" s="249">
        <v>3</v>
      </c>
      <c r="B180" s="249">
        <v>4</v>
      </c>
      <c r="C180" s="249">
        <v>1</v>
      </c>
      <c r="D180" s="249">
        <v>14</v>
      </c>
      <c r="E180" s="249" t="s">
        <v>72</v>
      </c>
      <c r="F180" s="249" t="s">
        <v>75</v>
      </c>
      <c r="G180" s="250" t="s">
        <v>230</v>
      </c>
      <c r="H180" s="250" t="s">
        <v>66</v>
      </c>
      <c r="I180" s="250" t="s">
        <v>75</v>
      </c>
      <c r="J180" s="250"/>
      <c r="K180" s="251"/>
      <c r="L180" s="250"/>
      <c r="M180" s="351"/>
      <c r="N180" s="252" t="s">
        <v>148</v>
      </c>
      <c r="O180" s="253">
        <f aca="true" t="shared" si="228" ref="O180:T180">+O181</f>
        <v>0</v>
      </c>
      <c r="P180" s="253">
        <f t="shared" si="228"/>
        <v>0</v>
      </c>
      <c r="Q180" s="253">
        <f t="shared" si="228"/>
        <v>0</v>
      </c>
      <c r="R180" s="253">
        <f t="shared" si="228"/>
        <v>0</v>
      </c>
      <c r="S180" s="253">
        <f t="shared" si="228"/>
        <v>0</v>
      </c>
      <c r="T180" s="253">
        <f t="shared" si="228"/>
        <v>0</v>
      </c>
      <c r="U180" s="254">
        <f t="shared" si="200"/>
        <v>0</v>
      </c>
      <c r="V180" s="253">
        <f>+V181</f>
        <v>0</v>
      </c>
      <c r="W180" s="253">
        <f>+W181</f>
        <v>0</v>
      </c>
      <c r="X180" s="253">
        <f aca="true" t="shared" si="229" ref="X180:AI180">+X181</f>
        <v>0</v>
      </c>
      <c r="Y180" s="253">
        <f t="shared" si="229"/>
        <v>0</v>
      </c>
      <c r="Z180" s="253">
        <f t="shared" si="229"/>
        <v>0</v>
      </c>
      <c r="AA180" s="253">
        <f t="shared" si="229"/>
        <v>0</v>
      </c>
      <c r="AB180" s="253">
        <f t="shared" si="229"/>
        <v>0</v>
      </c>
      <c r="AC180" s="253">
        <f t="shared" si="229"/>
        <v>0</v>
      </c>
      <c r="AD180" s="253">
        <f t="shared" si="229"/>
        <v>0</v>
      </c>
      <c r="AE180" s="253">
        <f t="shared" si="229"/>
        <v>0</v>
      </c>
      <c r="AF180" s="253">
        <f t="shared" si="229"/>
        <v>0</v>
      </c>
      <c r="AG180" s="253">
        <f t="shared" si="229"/>
        <v>0</v>
      </c>
      <c r="AH180" s="253">
        <f t="shared" si="229"/>
        <v>0</v>
      </c>
      <c r="AI180" s="253">
        <f t="shared" si="229"/>
        <v>0</v>
      </c>
      <c r="AJ180" s="253">
        <f t="shared" si="170"/>
        <v>0</v>
      </c>
      <c r="AK180" s="255">
        <f t="shared" si="159"/>
        <v>0</v>
      </c>
      <c r="AL180" s="253">
        <f>+AL181</f>
        <v>0</v>
      </c>
      <c r="AM180" s="253">
        <f aca="true" t="shared" si="230" ref="AM180:AX180">+AM181</f>
        <v>0</v>
      </c>
      <c r="AN180" s="253">
        <f t="shared" si="230"/>
        <v>0</v>
      </c>
      <c r="AO180" s="253">
        <f t="shared" si="230"/>
        <v>0</v>
      </c>
      <c r="AP180" s="253">
        <f t="shared" si="230"/>
        <v>0</v>
      </c>
      <c r="AQ180" s="253">
        <f t="shared" si="230"/>
        <v>0</v>
      </c>
      <c r="AR180" s="253">
        <f t="shared" si="230"/>
        <v>0</v>
      </c>
      <c r="AS180" s="253">
        <f t="shared" si="230"/>
        <v>0</v>
      </c>
      <c r="AT180" s="253">
        <f t="shared" si="230"/>
        <v>0</v>
      </c>
      <c r="AU180" s="253">
        <f t="shared" si="230"/>
        <v>0</v>
      </c>
      <c r="AV180" s="253">
        <f t="shared" si="230"/>
        <v>0</v>
      </c>
      <c r="AW180" s="253">
        <f t="shared" si="230"/>
        <v>0</v>
      </c>
      <c r="AX180" s="253">
        <f t="shared" si="230"/>
        <v>0</v>
      </c>
      <c r="AY180" s="253">
        <f t="shared" si="156"/>
        <v>0</v>
      </c>
      <c r="AZ180" s="255">
        <f t="shared" si="157"/>
        <v>0</v>
      </c>
      <c r="BA180" s="253">
        <f>+BA181</f>
        <v>0</v>
      </c>
      <c r="BB180" s="253">
        <f aca="true" t="shared" si="231" ref="BB180:BM180">+BB181</f>
        <v>0</v>
      </c>
      <c r="BC180" s="253">
        <f t="shared" si="231"/>
        <v>0</v>
      </c>
      <c r="BD180" s="253">
        <f t="shared" si="231"/>
        <v>0</v>
      </c>
      <c r="BE180" s="253">
        <f t="shared" si="231"/>
        <v>0</v>
      </c>
      <c r="BF180" s="253">
        <f t="shared" si="231"/>
        <v>0</v>
      </c>
      <c r="BG180" s="253">
        <f t="shared" si="231"/>
        <v>0</v>
      </c>
      <c r="BH180" s="253">
        <f t="shared" si="231"/>
        <v>0</v>
      </c>
      <c r="BI180" s="253">
        <f t="shared" si="231"/>
        <v>0</v>
      </c>
      <c r="BJ180" s="253">
        <f t="shared" si="231"/>
        <v>0</v>
      </c>
      <c r="BK180" s="253">
        <f t="shared" si="231"/>
        <v>0</v>
      </c>
      <c r="BL180" s="253">
        <f t="shared" si="231"/>
        <v>0</v>
      </c>
      <c r="BM180" s="253">
        <f t="shared" si="231"/>
        <v>0</v>
      </c>
      <c r="BN180" s="253">
        <f t="shared" si="171"/>
        <v>0</v>
      </c>
      <c r="BO180" s="255">
        <f t="shared" si="160"/>
        <v>0</v>
      </c>
      <c r="BP180" s="256">
        <f>+BP181</f>
        <v>0</v>
      </c>
      <c r="BR180" s="336"/>
      <c r="BS180" s="363"/>
      <c r="BT180" s="336"/>
      <c r="BU180" s="336"/>
    </row>
    <row r="181" spans="1:73" ht="51">
      <c r="A181" s="257">
        <v>3</v>
      </c>
      <c r="B181" s="257">
        <v>4</v>
      </c>
      <c r="C181" s="257">
        <v>1</v>
      </c>
      <c r="D181" s="257">
        <v>14</v>
      </c>
      <c r="E181" s="257" t="s">
        <v>72</v>
      </c>
      <c r="F181" s="257" t="s">
        <v>75</v>
      </c>
      <c r="G181" s="258" t="s">
        <v>230</v>
      </c>
      <c r="H181" s="258" t="s">
        <v>66</v>
      </c>
      <c r="I181" s="258" t="s">
        <v>75</v>
      </c>
      <c r="J181" s="258"/>
      <c r="K181" s="259"/>
      <c r="L181" s="260" t="s">
        <v>232</v>
      </c>
      <c r="M181" s="353"/>
      <c r="N181" s="261" t="s">
        <v>233</v>
      </c>
      <c r="O181" s="262">
        <v>0</v>
      </c>
      <c r="P181" s="262">
        <v>0</v>
      </c>
      <c r="Q181" s="262">
        <v>0</v>
      </c>
      <c r="R181" s="262"/>
      <c r="S181" s="262"/>
      <c r="T181" s="94">
        <f>-P181+Q181-R181+S181</f>
        <v>0</v>
      </c>
      <c r="U181" s="94">
        <f>+O181+T181</f>
        <v>0</v>
      </c>
      <c r="V181" s="262"/>
      <c r="W181" s="94">
        <f>+U181-V181</f>
        <v>0</v>
      </c>
      <c r="X181" s="262">
        <v>0</v>
      </c>
      <c r="Y181" s="262"/>
      <c r="Z181" s="262"/>
      <c r="AA181" s="262"/>
      <c r="AB181" s="262"/>
      <c r="AC181" s="262"/>
      <c r="AD181" s="262"/>
      <c r="AE181" s="262"/>
      <c r="AF181" s="262"/>
      <c r="AG181" s="262">
        <v>0</v>
      </c>
      <c r="AH181" s="262">
        <v>0</v>
      </c>
      <c r="AI181" s="262"/>
      <c r="AJ181" s="205">
        <f t="shared" si="170"/>
        <v>0</v>
      </c>
      <c r="AK181" s="206">
        <f t="shared" si="159"/>
        <v>0</v>
      </c>
      <c r="AL181" s="94">
        <f>W181-AJ181</f>
        <v>0</v>
      </c>
      <c r="AM181" s="262">
        <v>0</v>
      </c>
      <c r="AN181" s="262"/>
      <c r="AO181" s="262"/>
      <c r="AP181" s="262"/>
      <c r="AQ181" s="262"/>
      <c r="AR181" s="262"/>
      <c r="AS181" s="262"/>
      <c r="AT181" s="262"/>
      <c r="AU181" s="262">
        <v>0</v>
      </c>
      <c r="AV181" s="262"/>
      <c r="AW181" s="262">
        <v>0</v>
      </c>
      <c r="AX181" s="262"/>
      <c r="AY181" s="205">
        <f t="shared" si="156"/>
        <v>0</v>
      </c>
      <c r="AZ181" s="206">
        <f t="shared" si="157"/>
        <v>0</v>
      </c>
      <c r="BA181" s="94">
        <f>AJ181-AY181</f>
        <v>0</v>
      </c>
      <c r="BB181" s="93">
        <f>+AM181</f>
        <v>0</v>
      </c>
      <c r="BC181" s="262"/>
      <c r="BD181" s="262"/>
      <c r="BE181" s="262"/>
      <c r="BF181" s="262"/>
      <c r="BG181" s="262"/>
      <c r="BH181" s="262"/>
      <c r="BI181" s="93">
        <f>+AT181</f>
        <v>0</v>
      </c>
      <c r="BJ181" s="262">
        <v>0</v>
      </c>
      <c r="BK181" s="262"/>
      <c r="BL181" s="262"/>
      <c r="BM181" s="262"/>
      <c r="BN181" s="205">
        <f t="shared" si="171"/>
        <v>0</v>
      </c>
      <c r="BO181" s="206">
        <f t="shared" si="160"/>
        <v>0</v>
      </c>
      <c r="BP181" s="96">
        <f>AY181-BN181</f>
        <v>0</v>
      </c>
      <c r="BR181" s="336"/>
      <c r="BS181" s="363"/>
      <c r="BT181" s="336"/>
      <c r="BU181" s="336"/>
    </row>
    <row r="182" spans="1:73" ht="12.75">
      <c r="A182" s="249">
        <v>3</v>
      </c>
      <c r="B182" s="249">
        <v>4</v>
      </c>
      <c r="C182" s="249">
        <v>1</v>
      </c>
      <c r="D182" s="249">
        <v>14</v>
      </c>
      <c r="E182" s="249" t="s">
        <v>72</v>
      </c>
      <c r="F182" s="249" t="s">
        <v>75</v>
      </c>
      <c r="G182" s="250" t="s">
        <v>230</v>
      </c>
      <c r="H182" s="250" t="s">
        <v>66</v>
      </c>
      <c r="I182" s="250" t="s">
        <v>77</v>
      </c>
      <c r="J182" s="250"/>
      <c r="K182" s="251"/>
      <c r="L182" s="250"/>
      <c r="M182" s="351"/>
      <c r="N182" s="252" t="s">
        <v>234</v>
      </c>
      <c r="O182" s="253">
        <f aca="true" t="shared" si="232" ref="O182:T182">+O183</f>
        <v>0</v>
      </c>
      <c r="P182" s="253">
        <f t="shared" si="232"/>
        <v>0</v>
      </c>
      <c r="Q182" s="253">
        <f t="shared" si="232"/>
        <v>0</v>
      </c>
      <c r="R182" s="253">
        <f t="shared" si="232"/>
        <v>0</v>
      </c>
      <c r="S182" s="253">
        <f t="shared" si="232"/>
        <v>0</v>
      </c>
      <c r="T182" s="253">
        <f t="shared" si="232"/>
        <v>0</v>
      </c>
      <c r="U182" s="254">
        <f t="shared" si="200"/>
        <v>0</v>
      </c>
      <c r="V182" s="253">
        <f>+V183</f>
        <v>0</v>
      </c>
      <c r="W182" s="253">
        <f>+W183</f>
        <v>0</v>
      </c>
      <c r="X182" s="253">
        <f aca="true" t="shared" si="233" ref="X182:AI182">+X183</f>
        <v>0</v>
      </c>
      <c r="Y182" s="253">
        <f t="shared" si="233"/>
        <v>0</v>
      </c>
      <c r="Z182" s="253">
        <f t="shared" si="233"/>
        <v>0</v>
      </c>
      <c r="AA182" s="253">
        <f t="shared" si="233"/>
        <v>0</v>
      </c>
      <c r="AB182" s="253">
        <f t="shared" si="233"/>
        <v>0</v>
      </c>
      <c r="AC182" s="253">
        <f t="shared" si="233"/>
        <v>0</v>
      </c>
      <c r="AD182" s="253">
        <f t="shared" si="233"/>
        <v>0</v>
      </c>
      <c r="AE182" s="253">
        <f t="shared" si="233"/>
        <v>0</v>
      </c>
      <c r="AF182" s="253">
        <f t="shared" si="233"/>
        <v>0</v>
      </c>
      <c r="AG182" s="253">
        <f t="shared" si="233"/>
        <v>0</v>
      </c>
      <c r="AH182" s="253">
        <f t="shared" si="233"/>
        <v>0</v>
      </c>
      <c r="AI182" s="253">
        <f t="shared" si="233"/>
        <v>0</v>
      </c>
      <c r="AJ182" s="253">
        <f t="shared" si="170"/>
        <v>0</v>
      </c>
      <c r="AK182" s="255">
        <f t="shared" si="159"/>
        <v>0</v>
      </c>
      <c r="AL182" s="253">
        <f>+AL183</f>
        <v>0</v>
      </c>
      <c r="AM182" s="253">
        <f aca="true" t="shared" si="234" ref="AM182:AX182">+AM183</f>
        <v>0</v>
      </c>
      <c r="AN182" s="253">
        <f t="shared" si="234"/>
        <v>0</v>
      </c>
      <c r="AO182" s="253">
        <f t="shared" si="234"/>
        <v>0</v>
      </c>
      <c r="AP182" s="253">
        <f t="shared" si="234"/>
        <v>0</v>
      </c>
      <c r="AQ182" s="253">
        <f t="shared" si="234"/>
        <v>0</v>
      </c>
      <c r="AR182" s="253">
        <f t="shared" si="234"/>
        <v>0</v>
      </c>
      <c r="AS182" s="253">
        <f t="shared" si="234"/>
        <v>0</v>
      </c>
      <c r="AT182" s="253">
        <f t="shared" si="234"/>
        <v>0</v>
      </c>
      <c r="AU182" s="253">
        <f t="shared" si="234"/>
        <v>0</v>
      </c>
      <c r="AV182" s="253">
        <f t="shared" si="234"/>
        <v>0</v>
      </c>
      <c r="AW182" s="253">
        <f t="shared" si="234"/>
        <v>0</v>
      </c>
      <c r="AX182" s="253">
        <f t="shared" si="234"/>
        <v>0</v>
      </c>
      <c r="AY182" s="253">
        <f t="shared" si="156"/>
        <v>0</v>
      </c>
      <c r="AZ182" s="255">
        <f t="shared" si="157"/>
        <v>0</v>
      </c>
      <c r="BA182" s="253">
        <f>+BA183</f>
        <v>0</v>
      </c>
      <c r="BB182" s="253">
        <f aca="true" t="shared" si="235" ref="BB182:BM182">+BB183</f>
        <v>0</v>
      </c>
      <c r="BC182" s="253">
        <f t="shared" si="235"/>
        <v>0</v>
      </c>
      <c r="BD182" s="253">
        <f t="shared" si="235"/>
        <v>0</v>
      </c>
      <c r="BE182" s="253">
        <f t="shared" si="235"/>
        <v>0</v>
      </c>
      <c r="BF182" s="253">
        <f t="shared" si="235"/>
        <v>0</v>
      </c>
      <c r="BG182" s="253">
        <f t="shared" si="235"/>
        <v>0</v>
      </c>
      <c r="BH182" s="253">
        <f t="shared" si="235"/>
        <v>0</v>
      </c>
      <c r="BI182" s="253">
        <f t="shared" si="235"/>
        <v>0</v>
      </c>
      <c r="BJ182" s="253">
        <f t="shared" si="235"/>
        <v>0</v>
      </c>
      <c r="BK182" s="253">
        <f t="shared" si="235"/>
        <v>0</v>
      </c>
      <c r="BL182" s="253">
        <f t="shared" si="235"/>
        <v>0</v>
      </c>
      <c r="BM182" s="253">
        <f t="shared" si="235"/>
        <v>0</v>
      </c>
      <c r="BN182" s="253">
        <f t="shared" si="171"/>
        <v>0</v>
      </c>
      <c r="BO182" s="255">
        <f t="shared" si="160"/>
        <v>0</v>
      </c>
      <c r="BP182" s="256">
        <f>+BP183</f>
        <v>0</v>
      </c>
      <c r="BR182" s="336"/>
      <c r="BS182" s="363"/>
      <c r="BT182" s="336"/>
      <c r="BU182" s="336"/>
    </row>
    <row r="183" spans="1:73" ht="63.75">
      <c r="A183" s="257">
        <v>3</v>
      </c>
      <c r="B183" s="257">
        <v>4</v>
      </c>
      <c r="C183" s="257">
        <v>1</v>
      </c>
      <c r="D183" s="257">
        <v>14</v>
      </c>
      <c r="E183" s="257" t="s">
        <v>72</v>
      </c>
      <c r="F183" s="257" t="s">
        <v>75</v>
      </c>
      <c r="G183" s="258" t="s">
        <v>230</v>
      </c>
      <c r="H183" s="258" t="s">
        <v>66</v>
      </c>
      <c r="I183" s="258" t="s">
        <v>77</v>
      </c>
      <c r="J183" s="258"/>
      <c r="K183" s="259"/>
      <c r="L183" s="260" t="s">
        <v>235</v>
      </c>
      <c r="M183" s="353"/>
      <c r="N183" s="261" t="s">
        <v>236</v>
      </c>
      <c r="O183" s="262">
        <v>0</v>
      </c>
      <c r="P183" s="262">
        <v>0</v>
      </c>
      <c r="Q183" s="262">
        <v>0</v>
      </c>
      <c r="R183" s="262"/>
      <c r="S183" s="262"/>
      <c r="T183" s="94">
        <f>-P183+Q183-R183+S183</f>
        <v>0</v>
      </c>
      <c r="U183" s="94">
        <f t="shared" si="200"/>
        <v>0</v>
      </c>
      <c r="V183" s="262"/>
      <c r="W183" s="94">
        <f>+U183-V183</f>
        <v>0</v>
      </c>
      <c r="X183" s="262">
        <v>0</v>
      </c>
      <c r="Y183" s="262"/>
      <c r="Z183" s="262"/>
      <c r="AA183" s="262"/>
      <c r="AB183" s="262"/>
      <c r="AC183" s="262"/>
      <c r="AD183" s="262"/>
      <c r="AE183" s="262"/>
      <c r="AF183" s="262"/>
      <c r="AG183" s="262">
        <v>0</v>
      </c>
      <c r="AH183" s="262">
        <v>0</v>
      </c>
      <c r="AI183" s="262"/>
      <c r="AJ183" s="205">
        <f t="shared" si="170"/>
        <v>0</v>
      </c>
      <c r="AK183" s="206">
        <f t="shared" si="159"/>
        <v>0</v>
      </c>
      <c r="AL183" s="94">
        <f>W183-AJ183</f>
        <v>0</v>
      </c>
      <c r="AM183" s="262">
        <v>0</v>
      </c>
      <c r="AN183" s="262"/>
      <c r="AO183" s="262"/>
      <c r="AP183" s="262"/>
      <c r="AQ183" s="262"/>
      <c r="AR183" s="262"/>
      <c r="AS183" s="262"/>
      <c r="AT183" s="262"/>
      <c r="AU183" s="262">
        <v>0</v>
      </c>
      <c r="AV183" s="262"/>
      <c r="AW183" s="262">
        <v>0</v>
      </c>
      <c r="AX183" s="262"/>
      <c r="AY183" s="205">
        <f t="shared" si="156"/>
        <v>0</v>
      </c>
      <c r="AZ183" s="206">
        <f t="shared" si="157"/>
        <v>0</v>
      </c>
      <c r="BA183" s="94">
        <f>AJ183-AY183</f>
        <v>0</v>
      </c>
      <c r="BB183" s="93">
        <f>+AM183</f>
        <v>0</v>
      </c>
      <c r="BC183" s="262"/>
      <c r="BD183" s="262"/>
      <c r="BE183" s="262"/>
      <c r="BF183" s="262"/>
      <c r="BG183" s="262"/>
      <c r="BH183" s="262"/>
      <c r="BI183" s="93">
        <f>+AT183</f>
        <v>0</v>
      </c>
      <c r="BJ183" s="262">
        <v>0</v>
      </c>
      <c r="BK183" s="262"/>
      <c r="BL183" s="262"/>
      <c r="BM183" s="262"/>
      <c r="BN183" s="205">
        <f t="shared" si="171"/>
        <v>0</v>
      </c>
      <c r="BO183" s="206">
        <f t="shared" si="160"/>
        <v>0</v>
      </c>
      <c r="BP183" s="96">
        <f>AY183-BN183</f>
        <v>0</v>
      </c>
      <c r="BR183" s="336"/>
      <c r="BS183" s="363"/>
      <c r="BT183" s="336"/>
      <c r="BU183" s="336"/>
    </row>
    <row r="184" spans="1:73" ht="12.75">
      <c r="A184" s="243">
        <v>3</v>
      </c>
      <c r="B184" s="243">
        <v>4</v>
      </c>
      <c r="C184" s="243">
        <v>1</v>
      </c>
      <c r="D184" s="243">
        <v>14</v>
      </c>
      <c r="E184" s="263" t="s">
        <v>72</v>
      </c>
      <c r="F184" s="263" t="s">
        <v>75</v>
      </c>
      <c r="G184" s="244" t="s">
        <v>237</v>
      </c>
      <c r="H184" s="244" t="s">
        <v>66</v>
      </c>
      <c r="I184" s="244"/>
      <c r="J184" s="244"/>
      <c r="K184" s="245"/>
      <c r="L184" s="245"/>
      <c r="M184" s="352"/>
      <c r="N184" s="246" t="s">
        <v>238</v>
      </c>
      <c r="O184" s="247">
        <f aca="true" t="shared" si="236" ref="O184:T184">+O185+O187</f>
        <v>0</v>
      </c>
      <c r="P184" s="247">
        <f t="shared" si="236"/>
        <v>0</v>
      </c>
      <c r="Q184" s="247">
        <f t="shared" si="236"/>
        <v>0</v>
      </c>
      <c r="R184" s="247">
        <f t="shared" si="236"/>
        <v>0</v>
      </c>
      <c r="S184" s="247">
        <f t="shared" si="236"/>
        <v>0</v>
      </c>
      <c r="T184" s="247">
        <f t="shared" si="236"/>
        <v>0</v>
      </c>
      <c r="U184" s="52">
        <f t="shared" si="200"/>
        <v>0</v>
      </c>
      <c r="V184" s="247">
        <f>+V185+V187</f>
        <v>0</v>
      </c>
      <c r="W184" s="247">
        <f>+W185+W187</f>
        <v>0</v>
      </c>
      <c r="X184" s="247">
        <f aca="true" t="shared" si="237" ref="X184:AI184">+X185+X187</f>
        <v>0</v>
      </c>
      <c r="Y184" s="247">
        <f t="shared" si="237"/>
        <v>0</v>
      </c>
      <c r="Z184" s="247">
        <f t="shared" si="237"/>
        <v>0</v>
      </c>
      <c r="AA184" s="247">
        <f t="shared" si="237"/>
        <v>0</v>
      </c>
      <c r="AB184" s="247">
        <f t="shared" si="237"/>
        <v>0</v>
      </c>
      <c r="AC184" s="247">
        <f t="shared" si="237"/>
        <v>0</v>
      </c>
      <c r="AD184" s="247">
        <f t="shared" si="237"/>
        <v>0</v>
      </c>
      <c r="AE184" s="247">
        <f t="shared" si="237"/>
        <v>0</v>
      </c>
      <c r="AF184" s="247">
        <f t="shared" si="237"/>
        <v>0</v>
      </c>
      <c r="AG184" s="247">
        <f t="shared" si="237"/>
        <v>0</v>
      </c>
      <c r="AH184" s="247">
        <f t="shared" si="237"/>
        <v>0</v>
      </c>
      <c r="AI184" s="247">
        <f t="shared" si="237"/>
        <v>0</v>
      </c>
      <c r="AJ184" s="52">
        <f t="shared" si="170"/>
        <v>0</v>
      </c>
      <c r="AK184" s="56">
        <f t="shared" si="159"/>
        <v>0</v>
      </c>
      <c r="AL184" s="52">
        <f>W184-AJ184</f>
        <v>0</v>
      </c>
      <c r="AM184" s="247">
        <f aca="true" t="shared" si="238" ref="AM184:AX184">+AM185+AM187</f>
        <v>0</v>
      </c>
      <c r="AN184" s="247">
        <f t="shared" si="238"/>
        <v>0</v>
      </c>
      <c r="AO184" s="247">
        <f t="shared" si="238"/>
        <v>0</v>
      </c>
      <c r="AP184" s="247">
        <f t="shared" si="238"/>
        <v>0</v>
      </c>
      <c r="AQ184" s="247">
        <f t="shared" si="238"/>
        <v>0</v>
      </c>
      <c r="AR184" s="247">
        <f t="shared" si="238"/>
        <v>0</v>
      </c>
      <c r="AS184" s="247">
        <f t="shared" si="238"/>
        <v>0</v>
      </c>
      <c r="AT184" s="247">
        <f t="shared" si="238"/>
        <v>0</v>
      </c>
      <c r="AU184" s="247">
        <f t="shared" si="238"/>
        <v>0</v>
      </c>
      <c r="AV184" s="247">
        <f t="shared" si="238"/>
        <v>0</v>
      </c>
      <c r="AW184" s="52">
        <f t="shared" si="238"/>
        <v>0</v>
      </c>
      <c r="AX184" s="247">
        <f t="shared" si="238"/>
        <v>0</v>
      </c>
      <c r="AY184" s="52">
        <f t="shared" si="156"/>
        <v>0</v>
      </c>
      <c r="AZ184" s="56">
        <f t="shared" si="157"/>
        <v>0</v>
      </c>
      <c r="BA184" s="52">
        <f>AL184-AY184</f>
        <v>0</v>
      </c>
      <c r="BB184" s="247">
        <f aca="true" t="shared" si="239" ref="BB184:BM184">+BB185+BB187</f>
        <v>0</v>
      </c>
      <c r="BC184" s="247">
        <f t="shared" si="239"/>
        <v>0</v>
      </c>
      <c r="BD184" s="247">
        <f t="shared" si="239"/>
        <v>0</v>
      </c>
      <c r="BE184" s="247">
        <f t="shared" si="239"/>
        <v>0</v>
      </c>
      <c r="BF184" s="247">
        <f t="shared" si="239"/>
        <v>0</v>
      </c>
      <c r="BG184" s="247">
        <f t="shared" si="239"/>
        <v>0</v>
      </c>
      <c r="BH184" s="247">
        <f t="shared" si="239"/>
        <v>0</v>
      </c>
      <c r="BI184" s="247">
        <f t="shared" si="239"/>
        <v>0</v>
      </c>
      <c r="BJ184" s="247">
        <f t="shared" si="239"/>
        <v>0</v>
      </c>
      <c r="BK184" s="247">
        <f t="shared" si="239"/>
        <v>0</v>
      </c>
      <c r="BL184" s="52">
        <f t="shared" si="239"/>
        <v>0</v>
      </c>
      <c r="BM184" s="247">
        <f t="shared" si="239"/>
        <v>0</v>
      </c>
      <c r="BN184" s="247">
        <f t="shared" si="171"/>
        <v>0</v>
      </c>
      <c r="BO184" s="56">
        <f t="shared" si="160"/>
        <v>0</v>
      </c>
      <c r="BP184" s="248">
        <f>+BP185+BP187</f>
        <v>0</v>
      </c>
      <c r="BR184" s="336"/>
      <c r="BS184" s="363"/>
      <c r="BT184" s="336"/>
      <c r="BU184" s="336"/>
    </row>
    <row r="185" spans="1:73" ht="12.75">
      <c r="A185" s="249">
        <v>3</v>
      </c>
      <c r="B185" s="249">
        <v>4</v>
      </c>
      <c r="C185" s="249">
        <v>1</v>
      </c>
      <c r="D185" s="249">
        <v>14</v>
      </c>
      <c r="E185" s="264" t="s">
        <v>72</v>
      </c>
      <c r="F185" s="264" t="s">
        <v>75</v>
      </c>
      <c r="G185" s="250" t="s">
        <v>237</v>
      </c>
      <c r="H185" s="250" t="s">
        <v>66</v>
      </c>
      <c r="I185" s="250" t="s">
        <v>72</v>
      </c>
      <c r="J185" s="250"/>
      <c r="K185" s="265"/>
      <c r="L185" s="250"/>
      <c r="M185" s="353"/>
      <c r="N185" s="252" t="s">
        <v>239</v>
      </c>
      <c r="O185" s="253">
        <f aca="true" t="shared" si="240" ref="O185:T185">+O186</f>
        <v>0</v>
      </c>
      <c r="P185" s="253">
        <f t="shared" si="240"/>
        <v>0</v>
      </c>
      <c r="Q185" s="253">
        <f t="shared" si="240"/>
        <v>0</v>
      </c>
      <c r="R185" s="253">
        <f t="shared" si="240"/>
        <v>0</v>
      </c>
      <c r="S185" s="253">
        <f t="shared" si="240"/>
        <v>0</v>
      </c>
      <c r="T185" s="253">
        <f t="shared" si="240"/>
        <v>0</v>
      </c>
      <c r="U185" s="254">
        <f t="shared" si="200"/>
        <v>0</v>
      </c>
      <c r="V185" s="253">
        <f>+V186</f>
        <v>0</v>
      </c>
      <c r="W185" s="253">
        <f>+W186</f>
        <v>0</v>
      </c>
      <c r="X185" s="253">
        <f aca="true" t="shared" si="241" ref="X185:AI185">+X186</f>
        <v>0</v>
      </c>
      <c r="Y185" s="253">
        <f t="shared" si="241"/>
        <v>0</v>
      </c>
      <c r="Z185" s="253">
        <f t="shared" si="241"/>
        <v>0</v>
      </c>
      <c r="AA185" s="253">
        <f t="shared" si="241"/>
        <v>0</v>
      </c>
      <c r="AB185" s="253">
        <f t="shared" si="241"/>
        <v>0</v>
      </c>
      <c r="AC185" s="253">
        <f t="shared" si="241"/>
        <v>0</v>
      </c>
      <c r="AD185" s="253">
        <f t="shared" si="241"/>
        <v>0</v>
      </c>
      <c r="AE185" s="253">
        <f t="shared" si="241"/>
        <v>0</v>
      </c>
      <c r="AF185" s="253">
        <f t="shared" si="241"/>
        <v>0</v>
      </c>
      <c r="AG185" s="253">
        <f t="shared" si="241"/>
        <v>0</v>
      </c>
      <c r="AH185" s="253">
        <f t="shared" si="241"/>
        <v>0</v>
      </c>
      <c r="AI185" s="253">
        <f t="shared" si="241"/>
        <v>0</v>
      </c>
      <c r="AJ185" s="253">
        <f t="shared" si="170"/>
        <v>0</v>
      </c>
      <c r="AK185" s="255">
        <f t="shared" si="159"/>
        <v>0</v>
      </c>
      <c r="AL185" s="253">
        <f>+AL186</f>
        <v>0</v>
      </c>
      <c r="AM185" s="253">
        <f aca="true" t="shared" si="242" ref="AM185:AX185">+AM186</f>
        <v>0</v>
      </c>
      <c r="AN185" s="253">
        <f t="shared" si="242"/>
        <v>0</v>
      </c>
      <c r="AO185" s="253">
        <f t="shared" si="242"/>
        <v>0</v>
      </c>
      <c r="AP185" s="253">
        <f t="shared" si="242"/>
        <v>0</v>
      </c>
      <c r="AQ185" s="253">
        <f t="shared" si="242"/>
        <v>0</v>
      </c>
      <c r="AR185" s="253">
        <f t="shared" si="242"/>
        <v>0</v>
      </c>
      <c r="AS185" s="253">
        <f t="shared" si="242"/>
        <v>0</v>
      </c>
      <c r="AT185" s="253">
        <f t="shared" si="242"/>
        <v>0</v>
      </c>
      <c r="AU185" s="253">
        <f t="shared" si="242"/>
        <v>0</v>
      </c>
      <c r="AV185" s="253">
        <f t="shared" si="242"/>
        <v>0</v>
      </c>
      <c r="AW185" s="253">
        <f t="shared" si="242"/>
        <v>0</v>
      </c>
      <c r="AX185" s="253">
        <f t="shared" si="242"/>
        <v>0</v>
      </c>
      <c r="AY185" s="253">
        <f t="shared" si="156"/>
        <v>0</v>
      </c>
      <c r="AZ185" s="255">
        <f t="shared" si="157"/>
        <v>0</v>
      </c>
      <c r="BA185" s="253">
        <f>+BA186</f>
        <v>0</v>
      </c>
      <c r="BB185" s="253">
        <f aca="true" t="shared" si="243" ref="BB185:BM185">+BB186</f>
        <v>0</v>
      </c>
      <c r="BC185" s="253">
        <f t="shared" si="243"/>
        <v>0</v>
      </c>
      <c r="BD185" s="253">
        <f t="shared" si="243"/>
        <v>0</v>
      </c>
      <c r="BE185" s="253">
        <f t="shared" si="243"/>
        <v>0</v>
      </c>
      <c r="BF185" s="253">
        <f t="shared" si="243"/>
        <v>0</v>
      </c>
      <c r="BG185" s="253">
        <f t="shared" si="243"/>
        <v>0</v>
      </c>
      <c r="BH185" s="253">
        <f t="shared" si="243"/>
        <v>0</v>
      </c>
      <c r="BI185" s="253">
        <f t="shared" si="243"/>
        <v>0</v>
      </c>
      <c r="BJ185" s="253">
        <f t="shared" si="243"/>
        <v>0</v>
      </c>
      <c r="BK185" s="253">
        <f t="shared" si="243"/>
        <v>0</v>
      </c>
      <c r="BL185" s="253">
        <f t="shared" si="243"/>
        <v>0</v>
      </c>
      <c r="BM185" s="253">
        <f t="shared" si="243"/>
        <v>0</v>
      </c>
      <c r="BN185" s="253">
        <f t="shared" si="171"/>
        <v>0</v>
      </c>
      <c r="BO185" s="255">
        <f t="shared" si="160"/>
        <v>0</v>
      </c>
      <c r="BP185" s="256">
        <f>+BP186</f>
        <v>0</v>
      </c>
      <c r="BR185" s="336"/>
      <c r="BS185" s="363"/>
      <c r="BT185" s="336"/>
      <c r="BU185" s="336"/>
    </row>
    <row r="186" spans="1:73" ht="38.25">
      <c r="A186" s="257">
        <v>3</v>
      </c>
      <c r="B186" s="257">
        <v>4</v>
      </c>
      <c r="C186" s="257">
        <v>1</v>
      </c>
      <c r="D186" s="257">
        <v>14</v>
      </c>
      <c r="E186" s="257" t="s">
        <v>72</v>
      </c>
      <c r="F186" s="257" t="s">
        <v>75</v>
      </c>
      <c r="G186" s="258" t="s">
        <v>237</v>
      </c>
      <c r="H186" s="258" t="s">
        <v>66</v>
      </c>
      <c r="I186" s="258" t="s">
        <v>72</v>
      </c>
      <c r="J186" s="258" t="s">
        <v>72</v>
      </c>
      <c r="K186" s="259"/>
      <c r="L186" s="260" t="s">
        <v>240</v>
      </c>
      <c r="M186" s="353"/>
      <c r="N186" s="261" t="s">
        <v>241</v>
      </c>
      <c r="O186" s="262">
        <v>0</v>
      </c>
      <c r="P186" s="262">
        <v>0</v>
      </c>
      <c r="Q186" s="262">
        <v>0</v>
      </c>
      <c r="R186" s="262"/>
      <c r="S186" s="262"/>
      <c r="T186" s="94">
        <f>-P186+Q186-R186+S186</f>
        <v>0</v>
      </c>
      <c r="U186" s="94">
        <f t="shared" si="200"/>
        <v>0</v>
      </c>
      <c r="V186" s="262"/>
      <c r="W186" s="94">
        <f>+U186-V186</f>
        <v>0</v>
      </c>
      <c r="X186" s="262">
        <v>0</v>
      </c>
      <c r="Y186" s="262"/>
      <c r="Z186" s="262"/>
      <c r="AA186" s="262"/>
      <c r="AB186" s="262"/>
      <c r="AC186" s="262"/>
      <c r="AD186" s="262"/>
      <c r="AE186" s="262"/>
      <c r="AF186" s="262"/>
      <c r="AG186" s="262">
        <v>0</v>
      </c>
      <c r="AH186" s="262">
        <v>0</v>
      </c>
      <c r="AI186" s="262"/>
      <c r="AJ186" s="205">
        <f t="shared" si="170"/>
        <v>0</v>
      </c>
      <c r="AK186" s="206">
        <f t="shared" si="159"/>
        <v>0</v>
      </c>
      <c r="AL186" s="94">
        <f>W186-AJ186</f>
        <v>0</v>
      </c>
      <c r="AM186" s="262">
        <v>0</v>
      </c>
      <c r="AN186" s="262"/>
      <c r="AO186" s="262"/>
      <c r="AP186" s="262"/>
      <c r="AQ186" s="262"/>
      <c r="AR186" s="262"/>
      <c r="AS186" s="262"/>
      <c r="AT186" s="262"/>
      <c r="AU186" s="262">
        <v>0</v>
      </c>
      <c r="AV186" s="262"/>
      <c r="AW186" s="262">
        <v>0</v>
      </c>
      <c r="AX186" s="262"/>
      <c r="AY186" s="205">
        <f t="shared" si="156"/>
        <v>0</v>
      </c>
      <c r="AZ186" s="206">
        <f t="shared" si="157"/>
        <v>0</v>
      </c>
      <c r="BA186" s="94">
        <f>AJ186-AY186</f>
        <v>0</v>
      </c>
      <c r="BB186" s="93">
        <f>+AM186</f>
        <v>0</v>
      </c>
      <c r="BC186" s="262"/>
      <c r="BD186" s="262"/>
      <c r="BE186" s="262"/>
      <c r="BF186" s="262"/>
      <c r="BG186" s="262"/>
      <c r="BH186" s="262"/>
      <c r="BI186" s="93">
        <f>+AT186</f>
        <v>0</v>
      </c>
      <c r="BJ186" s="262">
        <v>0</v>
      </c>
      <c r="BK186" s="262"/>
      <c r="BL186" s="262"/>
      <c r="BM186" s="262"/>
      <c r="BN186" s="205">
        <f t="shared" si="171"/>
        <v>0</v>
      </c>
      <c r="BO186" s="206">
        <f t="shared" si="160"/>
        <v>0</v>
      </c>
      <c r="BP186" s="96">
        <f>AY186-BN186</f>
        <v>0</v>
      </c>
      <c r="BR186" s="336"/>
      <c r="BS186" s="363"/>
      <c r="BT186" s="336"/>
      <c r="BU186" s="336"/>
    </row>
    <row r="187" spans="1:73" ht="12.75">
      <c r="A187" s="249">
        <v>3</v>
      </c>
      <c r="B187" s="249">
        <v>4</v>
      </c>
      <c r="C187" s="249">
        <v>1</v>
      </c>
      <c r="D187" s="249">
        <v>14</v>
      </c>
      <c r="E187" s="264" t="s">
        <v>72</v>
      </c>
      <c r="F187" s="264" t="s">
        <v>75</v>
      </c>
      <c r="G187" s="250" t="s">
        <v>237</v>
      </c>
      <c r="H187" s="250" t="s">
        <v>66</v>
      </c>
      <c r="I187" s="250" t="s">
        <v>77</v>
      </c>
      <c r="J187" s="265"/>
      <c r="K187" s="266"/>
      <c r="L187" s="250"/>
      <c r="M187" s="354"/>
      <c r="N187" s="252" t="s">
        <v>234</v>
      </c>
      <c r="O187" s="253">
        <f aca="true" t="shared" si="244" ref="O187:AI187">+O188</f>
        <v>0</v>
      </c>
      <c r="P187" s="253">
        <f t="shared" si="244"/>
        <v>0</v>
      </c>
      <c r="Q187" s="253">
        <f t="shared" si="244"/>
        <v>0</v>
      </c>
      <c r="R187" s="253">
        <f t="shared" si="244"/>
        <v>0</v>
      </c>
      <c r="S187" s="253">
        <f t="shared" si="244"/>
        <v>0</v>
      </c>
      <c r="T187" s="253">
        <f t="shared" si="244"/>
        <v>0</v>
      </c>
      <c r="U187" s="253">
        <f t="shared" si="244"/>
        <v>0</v>
      </c>
      <c r="V187" s="253">
        <f t="shared" si="244"/>
        <v>0</v>
      </c>
      <c r="W187" s="253">
        <f t="shared" si="244"/>
        <v>0</v>
      </c>
      <c r="X187" s="253">
        <f t="shared" si="244"/>
        <v>0</v>
      </c>
      <c r="Y187" s="253">
        <f t="shared" si="244"/>
        <v>0</v>
      </c>
      <c r="Z187" s="253">
        <f t="shared" si="244"/>
        <v>0</v>
      </c>
      <c r="AA187" s="253">
        <f t="shared" si="244"/>
        <v>0</v>
      </c>
      <c r="AB187" s="253">
        <f t="shared" si="244"/>
        <v>0</v>
      </c>
      <c r="AC187" s="253">
        <f t="shared" si="244"/>
        <v>0</v>
      </c>
      <c r="AD187" s="253">
        <f t="shared" si="244"/>
        <v>0</v>
      </c>
      <c r="AE187" s="253">
        <f t="shared" si="244"/>
        <v>0</v>
      </c>
      <c r="AF187" s="253">
        <f t="shared" si="244"/>
        <v>0</v>
      </c>
      <c r="AG187" s="253">
        <f t="shared" si="244"/>
        <v>0</v>
      </c>
      <c r="AH187" s="253">
        <f t="shared" si="244"/>
        <v>0</v>
      </c>
      <c r="AI187" s="253">
        <f t="shared" si="244"/>
        <v>0</v>
      </c>
      <c r="AJ187" s="253">
        <f t="shared" si="170"/>
        <v>0</v>
      </c>
      <c r="AK187" s="255">
        <f t="shared" si="159"/>
        <v>0</v>
      </c>
      <c r="AL187" s="253">
        <f>+AL188</f>
        <v>0</v>
      </c>
      <c r="AM187" s="253">
        <f aca="true" t="shared" si="245" ref="AM187:AX187">+AM188</f>
        <v>0</v>
      </c>
      <c r="AN187" s="253">
        <f t="shared" si="245"/>
        <v>0</v>
      </c>
      <c r="AO187" s="253">
        <f t="shared" si="245"/>
        <v>0</v>
      </c>
      <c r="AP187" s="253">
        <f t="shared" si="245"/>
        <v>0</v>
      </c>
      <c r="AQ187" s="253">
        <f t="shared" si="245"/>
        <v>0</v>
      </c>
      <c r="AR187" s="253">
        <f t="shared" si="245"/>
        <v>0</v>
      </c>
      <c r="AS187" s="253">
        <f t="shared" si="245"/>
        <v>0</v>
      </c>
      <c r="AT187" s="253">
        <f t="shared" si="245"/>
        <v>0</v>
      </c>
      <c r="AU187" s="253">
        <f t="shared" si="245"/>
        <v>0</v>
      </c>
      <c r="AV187" s="253">
        <f t="shared" si="245"/>
        <v>0</v>
      </c>
      <c r="AW187" s="253">
        <f t="shared" si="245"/>
        <v>0</v>
      </c>
      <c r="AX187" s="253">
        <f t="shared" si="245"/>
        <v>0</v>
      </c>
      <c r="AY187" s="253">
        <f t="shared" si="156"/>
        <v>0</v>
      </c>
      <c r="AZ187" s="255">
        <f t="shared" si="157"/>
        <v>0</v>
      </c>
      <c r="BA187" s="253">
        <f>+BA188</f>
        <v>0</v>
      </c>
      <c r="BB187" s="253">
        <f aca="true" t="shared" si="246" ref="BB187:BM187">+BB188</f>
        <v>0</v>
      </c>
      <c r="BC187" s="253">
        <f t="shared" si="246"/>
        <v>0</v>
      </c>
      <c r="BD187" s="253">
        <f t="shared" si="246"/>
        <v>0</v>
      </c>
      <c r="BE187" s="253">
        <f t="shared" si="246"/>
        <v>0</v>
      </c>
      <c r="BF187" s="253">
        <f t="shared" si="246"/>
        <v>0</v>
      </c>
      <c r="BG187" s="253">
        <f t="shared" si="246"/>
        <v>0</v>
      </c>
      <c r="BH187" s="253">
        <f t="shared" si="246"/>
        <v>0</v>
      </c>
      <c r="BI187" s="253">
        <f t="shared" si="246"/>
        <v>0</v>
      </c>
      <c r="BJ187" s="253">
        <f t="shared" si="246"/>
        <v>0</v>
      </c>
      <c r="BK187" s="253">
        <f t="shared" si="246"/>
        <v>0</v>
      </c>
      <c r="BL187" s="253">
        <f t="shared" si="246"/>
        <v>0</v>
      </c>
      <c r="BM187" s="253">
        <f t="shared" si="246"/>
        <v>0</v>
      </c>
      <c r="BN187" s="253">
        <f t="shared" si="171"/>
        <v>0</v>
      </c>
      <c r="BO187" s="255">
        <f t="shared" si="160"/>
        <v>0</v>
      </c>
      <c r="BP187" s="256">
        <f>+BP188</f>
        <v>0</v>
      </c>
      <c r="BR187" s="336"/>
      <c r="BS187" s="363"/>
      <c r="BT187" s="336"/>
      <c r="BU187" s="336"/>
    </row>
    <row r="188" spans="1:73" ht="38.25">
      <c r="A188" s="257">
        <v>3</v>
      </c>
      <c r="B188" s="257">
        <v>4</v>
      </c>
      <c r="C188" s="257">
        <v>1</v>
      </c>
      <c r="D188" s="257">
        <v>14</v>
      </c>
      <c r="E188" s="257" t="s">
        <v>72</v>
      </c>
      <c r="F188" s="257" t="s">
        <v>75</v>
      </c>
      <c r="G188" s="258" t="s">
        <v>237</v>
      </c>
      <c r="H188" s="258" t="s">
        <v>66</v>
      </c>
      <c r="I188" s="258" t="s">
        <v>77</v>
      </c>
      <c r="J188" s="258" t="s">
        <v>72</v>
      </c>
      <c r="K188" s="259"/>
      <c r="L188" s="260" t="s">
        <v>242</v>
      </c>
      <c r="M188" s="353"/>
      <c r="N188" s="261" t="s">
        <v>243</v>
      </c>
      <c r="O188" s="262">
        <v>0</v>
      </c>
      <c r="P188" s="262">
        <v>0</v>
      </c>
      <c r="Q188" s="262">
        <v>0</v>
      </c>
      <c r="R188" s="262"/>
      <c r="S188" s="262"/>
      <c r="T188" s="94">
        <f>-P188+Q188-R188+S188</f>
        <v>0</v>
      </c>
      <c r="U188" s="94">
        <f t="shared" si="200"/>
        <v>0</v>
      </c>
      <c r="V188" s="262"/>
      <c r="W188" s="94">
        <f>+U188-V188</f>
        <v>0</v>
      </c>
      <c r="X188" s="262">
        <v>0</v>
      </c>
      <c r="Y188" s="262"/>
      <c r="Z188" s="262"/>
      <c r="AA188" s="262"/>
      <c r="AB188" s="262"/>
      <c r="AC188" s="262"/>
      <c r="AD188" s="262"/>
      <c r="AE188" s="262"/>
      <c r="AF188" s="262"/>
      <c r="AG188" s="262">
        <v>0</v>
      </c>
      <c r="AH188" s="262">
        <v>0</v>
      </c>
      <c r="AI188" s="262"/>
      <c r="AJ188" s="205">
        <f t="shared" si="170"/>
        <v>0</v>
      </c>
      <c r="AK188" s="206">
        <f t="shared" si="159"/>
        <v>0</v>
      </c>
      <c r="AL188" s="94">
        <f>W188-AJ188</f>
        <v>0</v>
      </c>
      <c r="AM188" s="262">
        <v>0</v>
      </c>
      <c r="AN188" s="262"/>
      <c r="AO188" s="262"/>
      <c r="AP188" s="262"/>
      <c r="AQ188" s="262"/>
      <c r="AR188" s="262"/>
      <c r="AS188" s="262"/>
      <c r="AT188" s="262"/>
      <c r="AU188" s="262">
        <v>0</v>
      </c>
      <c r="AV188" s="262"/>
      <c r="AW188" s="262">
        <v>0</v>
      </c>
      <c r="AX188" s="262"/>
      <c r="AY188" s="205">
        <f t="shared" si="156"/>
        <v>0</v>
      </c>
      <c r="AZ188" s="206">
        <f t="shared" si="157"/>
        <v>0</v>
      </c>
      <c r="BA188" s="94">
        <f>AJ188-AY188</f>
        <v>0</v>
      </c>
      <c r="BB188" s="93">
        <f>+AM188</f>
        <v>0</v>
      </c>
      <c r="BC188" s="262"/>
      <c r="BD188" s="262"/>
      <c r="BE188" s="262"/>
      <c r="BF188" s="262"/>
      <c r="BG188" s="262"/>
      <c r="BH188" s="262"/>
      <c r="BI188" s="93">
        <f>+AT188</f>
        <v>0</v>
      </c>
      <c r="BJ188" s="262">
        <v>0</v>
      </c>
      <c r="BK188" s="262"/>
      <c r="BL188" s="262"/>
      <c r="BM188" s="262"/>
      <c r="BN188" s="205">
        <f t="shared" si="171"/>
        <v>0</v>
      </c>
      <c r="BO188" s="206">
        <f t="shared" si="160"/>
        <v>0</v>
      </c>
      <c r="BP188" s="96">
        <f>AY188-BN188</f>
        <v>0</v>
      </c>
      <c r="BR188" s="336"/>
      <c r="BS188" s="363"/>
      <c r="BT188" s="336"/>
      <c r="BU188" s="336"/>
    </row>
    <row r="189" spans="1:73" ht="12.75">
      <c r="A189" s="243">
        <v>3</v>
      </c>
      <c r="B189" s="243">
        <v>4</v>
      </c>
      <c r="C189" s="243">
        <v>1</v>
      </c>
      <c r="D189" s="243">
        <v>14</v>
      </c>
      <c r="E189" s="243" t="s">
        <v>72</v>
      </c>
      <c r="F189" s="243" t="s">
        <v>75</v>
      </c>
      <c r="G189" s="244" t="s">
        <v>244</v>
      </c>
      <c r="H189" s="244" t="s">
        <v>66</v>
      </c>
      <c r="I189" s="244"/>
      <c r="J189" s="244"/>
      <c r="K189" s="245"/>
      <c r="L189" s="245"/>
      <c r="M189" s="352"/>
      <c r="N189" s="246" t="s">
        <v>245</v>
      </c>
      <c r="O189" s="247">
        <f aca="true" t="shared" si="247" ref="O189:T189">+O190+O192</f>
        <v>0</v>
      </c>
      <c r="P189" s="247">
        <f t="shared" si="247"/>
        <v>0</v>
      </c>
      <c r="Q189" s="247">
        <f t="shared" si="247"/>
        <v>0</v>
      </c>
      <c r="R189" s="247">
        <f t="shared" si="247"/>
        <v>0</v>
      </c>
      <c r="S189" s="247">
        <f t="shared" si="247"/>
        <v>0</v>
      </c>
      <c r="T189" s="247">
        <f t="shared" si="247"/>
        <v>0</v>
      </c>
      <c r="U189" s="52">
        <f t="shared" si="200"/>
        <v>0</v>
      </c>
      <c r="V189" s="247">
        <f>+V190+V192</f>
        <v>0</v>
      </c>
      <c r="W189" s="247">
        <f>+W190+W192</f>
        <v>0</v>
      </c>
      <c r="X189" s="247">
        <f aca="true" t="shared" si="248" ref="X189:AI189">+X190+X192</f>
        <v>0</v>
      </c>
      <c r="Y189" s="247">
        <f t="shared" si="248"/>
        <v>0</v>
      </c>
      <c r="Z189" s="247">
        <f t="shared" si="248"/>
        <v>0</v>
      </c>
      <c r="AA189" s="247">
        <f t="shared" si="248"/>
        <v>0</v>
      </c>
      <c r="AB189" s="247">
        <f t="shared" si="248"/>
        <v>0</v>
      </c>
      <c r="AC189" s="247">
        <f t="shared" si="248"/>
        <v>0</v>
      </c>
      <c r="AD189" s="247">
        <f t="shared" si="248"/>
        <v>0</v>
      </c>
      <c r="AE189" s="247">
        <f t="shared" si="248"/>
        <v>0</v>
      </c>
      <c r="AF189" s="247">
        <f t="shared" si="248"/>
        <v>0</v>
      </c>
      <c r="AG189" s="247">
        <f t="shared" si="248"/>
        <v>0</v>
      </c>
      <c r="AH189" s="247">
        <f t="shared" si="248"/>
        <v>0</v>
      </c>
      <c r="AI189" s="247">
        <f t="shared" si="248"/>
        <v>0</v>
      </c>
      <c r="AJ189" s="247">
        <f t="shared" si="170"/>
        <v>0</v>
      </c>
      <c r="AK189" s="56">
        <f t="shared" si="159"/>
        <v>0</v>
      </c>
      <c r="AL189" s="247">
        <f>+AL190+AL192</f>
        <v>0</v>
      </c>
      <c r="AM189" s="247">
        <f aca="true" t="shared" si="249" ref="AM189:AX189">+AM190+AM192</f>
        <v>0</v>
      </c>
      <c r="AN189" s="247">
        <f t="shared" si="249"/>
        <v>0</v>
      </c>
      <c r="AO189" s="247">
        <f t="shared" si="249"/>
        <v>0</v>
      </c>
      <c r="AP189" s="247">
        <f t="shared" si="249"/>
        <v>0</v>
      </c>
      <c r="AQ189" s="247">
        <f t="shared" si="249"/>
        <v>0</v>
      </c>
      <c r="AR189" s="247">
        <f t="shared" si="249"/>
        <v>0</v>
      </c>
      <c r="AS189" s="247">
        <f t="shared" si="249"/>
        <v>0</v>
      </c>
      <c r="AT189" s="247">
        <f t="shared" si="249"/>
        <v>0</v>
      </c>
      <c r="AU189" s="247">
        <f t="shared" si="249"/>
        <v>0</v>
      </c>
      <c r="AV189" s="247">
        <f t="shared" si="249"/>
        <v>0</v>
      </c>
      <c r="AW189" s="247">
        <f t="shared" si="249"/>
        <v>0</v>
      </c>
      <c r="AX189" s="247">
        <f t="shared" si="249"/>
        <v>0</v>
      </c>
      <c r="AY189" s="247">
        <f t="shared" si="156"/>
        <v>0</v>
      </c>
      <c r="AZ189" s="56">
        <f t="shared" si="157"/>
        <v>0</v>
      </c>
      <c r="BA189" s="247">
        <f>+BA190+BA192</f>
        <v>0</v>
      </c>
      <c r="BB189" s="247">
        <f aca="true" t="shared" si="250" ref="BB189:BM189">+BB190+BB192</f>
        <v>0</v>
      </c>
      <c r="BC189" s="247">
        <f t="shared" si="250"/>
        <v>0</v>
      </c>
      <c r="BD189" s="247">
        <f t="shared" si="250"/>
        <v>0</v>
      </c>
      <c r="BE189" s="247">
        <f t="shared" si="250"/>
        <v>0</v>
      </c>
      <c r="BF189" s="247">
        <f t="shared" si="250"/>
        <v>0</v>
      </c>
      <c r="BG189" s="247">
        <f t="shared" si="250"/>
        <v>0</v>
      </c>
      <c r="BH189" s="247">
        <f t="shared" si="250"/>
        <v>0</v>
      </c>
      <c r="BI189" s="247">
        <f t="shared" si="250"/>
        <v>0</v>
      </c>
      <c r="BJ189" s="247">
        <f t="shared" si="250"/>
        <v>0</v>
      </c>
      <c r="BK189" s="247">
        <f t="shared" si="250"/>
        <v>0</v>
      </c>
      <c r="BL189" s="247">
        <f t="shared" si="250"/>
        <v>0</v>
      </c>
      <c r="BM189" s="247">
        <f t="shared" si="250"/>
        <v>0</v>
      </c>
      <c r="BN189" s="247">
        <f t="shared" si="171"/>
        <v>0</v>
      </c>
      <c r="BO189" s="56">
        <f t="shared" si="160"/>
        <v>0</v>
      </c>
      <c r="BP189" s="248">
        <f>+BP190+BP192</f>
        <v>0</v>
      </c>
      <c r="BR189" s="336"/>
      <c r="BS189" s="363"/>
      <c r="BT189" s="336"/>
      <c r="BU189" s="336"/>
    </row>
    <row r="190" spans="1:73" ht="12.75">
      <c r="A190" s="249">
        <v>3</v>
      </c>
      <c r="B190" s="249">
        <v>4</v>
      </c>
      <c r="C190" s="249">
        <v>1</v>
      </c>
      <c r="D190" s="249">
        <v>14</v>
      </c>
      <c r="E190" s="264" t="s">
        <v>72</v>
      </c>
      <c r="F190" s="267" t="s">
        <v>75</v>
      </c>
      <c r="G190" s="267" t="s">
        <v>244</v>
      </c>
      <c r="H190" s="250" t="s">
        <v>66</v>
      </c>
      <c r="I190" s="250" t="s">
        <v>72</v>
      </c>
      <c r="J190" s="250"/>
      <c r="K190" s="250"/>
      <c r="L190" s="250"/>
      <c r="M190" s="355"/>
      <c r="N190" s="252" t="s">
        <v>246</v>
      </c>
      <c r="O190" s="253">
        <f aca="true" t="shared" si="251" ref="O190:T190">+O191</f>
        <v>0</v>
      </c>
      <c r="P190" s="253">
        <f t="shared" si="251"/>
        <v>0</v>
      </c>
      <c r="Q190" s="253">
        <f t="shared" si="251"/>
        <v>0</v>
      </c>
      <c r="R190" s="253">
        <f t="shared" si="251"/>
        <v>0</v>
      </c>
      <c r="S190" s="253">
        <f t="shared" si="251"/>
        <v>0</v>
      </c>
      <c r="T190" s="253">
        <f t="shared" si="251"/>
        <v>0</v>
      </c>
      <c r="U190" s="254">
        <f t="shared" si="200"/>
        <v>0</v>
      </c>
      <c r="V190" s="253">
        <f>+V191</f>
        <v>0</v>
      </c>
      <c r="W190" s="253">
        <f>+W191</f>
        <v>0</v>
      </c>
      <c r="X190" s="253">
        <f aca="true" t="shared" si="252" ref="X190:AI190">+X191</f>
        <v>0</v>
      </c>
      <c r="Y190" s="253">
        <f t="shared" si="252"/>
        <v>0</v>
      </c>
      <c r="Z190" s="253">
        <f t="shared" si="252"/>
        <v>0</v>
      </c>
      <c r="AA190" s="253">
        <f t="shared" si="252"/>
        <v>0</v>
      </c>
      <c r="AB190" s="253">
        <f t="shared" si="252"/>
        <v>0</v>
      </c>
      <c r="AC190" s="253">
        <f t="shared" si="252"/>
        <v>0</v>
      </c>
      <c r="AD190" s="253">
        <f t="shared" si="252"/>
        <v>0</v>
      </c>
      <c r="AE190" s="253">
        <f t="shared" si="252"/>
        <v>0</v>
      </c>
      <c r="AF190" s="253">
        <f t="shared" si="252"/>
        <v>0</v>
      </c>
      <c r="AG190" s="253">
        <f t="shared" si="252"/>
        <v>0</v>
      </c>
      <c r="AH190" s="253">
        <f t="shared" si="252"/>
        <v>0</v>
      </c>
      <c r="AI190" s="253">
        <f t="shared" si="252"/>
        <v>0</v>
      </c>
      <c r="AJ190" s="253">
        <f t="shared" si="170"/>
        <v>0</v>
      </c>
      <c r="AK190" s="255">
        <f t="shared" si="159"/>
        <v>0</v>
      </c>
      <c r="AL190" s="253">
        <f>+AL191</f>
        <v>0</v>
      </c>
      <c r="AM190" s="253">
        <f aca="true" t="shared" si="253" ref="AM190:AX190">+AM191</f>
        <v>0</v>
      </c>
      <c r="AN190" s="253">
        <f t="shared" si="253"/>
        <v>0</v>
      </c>
      <c r="AO190" s="253">
        <f t="shared" si="253"/>
        <v>0</v>
      </c>
      <c r="AP190" s="253">
        <f t="shared" si="253"/>
        <v>0</v>
      </c>
      <c r="AQ190" s="253">
        <f t="shared" si="253"/>
        <v>0</v>
      </c>
      <c r="AR190" s="253">
        <f t="shared" si="253"/>
        <v>0</v>
      </c>
      <c r="AS190" s="253">
        <f t="shared" si="253"/>
        <v>0</v>
      </c>
      <c r="AT190" s="253">
        <f t="shared" si="253"/>
        <v>0</v>
      </c>
      <c r="AU190" s="253">
        <f t="shared" si="253"/>
        <v>0</v>
      </c>
      <c r="AV190" s="253">
        <f t="shared" si="253"/>
        <v>0</v>
      </c>
      <c r="AW190" s="253">
        <f t="shared" si="253"/>
        <v>0</v>
      </c>
      <c r="AX190" s="253">
        <f t="shared" si="253"/>
        <v>0</v>
      </c>
      <c r="AY190" s="253">
        <f t="shared" si="156"/>
        <v>0</v>
      </c>
      <c r="AZ190" s="255">
        <f t="shared" si="157"/>
        <v>0</v>
      </c>
      <c r="BA190" s="253">
        <f>+BA191</f>
        <v>0</v>
      </c>
      <c r="BB190" s="253">
        <f aca="true" t="shared" si="254" ref="BB190:BM190">+BB191</f>
        <v>0</v>
      </c>
      <c r="BC190" s="253">
        <f t="shared" si="254"/>
        <v>0</v>
      </c>
      <c r="BD190" s="253">
        <f t="shared" si="254"/>
        <v>0</v>
      </c>
      <c r="BE190" s="253">
        <f t="shared" si="254"/>
        <v>0</v>
      </c>
      <c r="BF190" s="253">
        <f t="shared" si="254"/>
        <v>0</v>
      </c>
      <c r="BG190" s="253">
        <f t="shared" si="254"/>
        <v>0</v>
      </c>
      <c r="BH190" s="253">
        <f t="shared" si="254"/>
        <v>0</v>
      </c>
      <c r="BI190" s="253">
        <f t="shared" si="254"/>
        <v>0</v>
      </c>
      <c r="BJ190" s="253">
        <f t="shared" si="254"/>
        <v>0</v>
      </c>
      <c r="BK190" s="253">
        <f t="shared" si="254"/>
        <v>0</v>
      </c>
      <c r="BL190" s="253">
        <f t="shared" si="254"/>
        <v>0</v>
      </c>
      <c r="BM190" s="253">
        <f t="shared" si="254"/>
        <v>0</v>
      </c>
      <c r="BN190" s="253">
        <f t="shared" si="171"/>
        <v>0</v>
      </c>
      <c r="BO190" s="255">
        <f t="shared" si="160"/>
        <v>0</v>
      </c>
      <c r="BP190" s="256">
        <f>+BP191</f>
        <v>0</v>
      </c>
      <c r="BR190" s="336"/>
      <c r="BS190" s="363"/>
      <c r="BT190" s="336"/>
      <c r="BU190" s="336"/>
    </row>
    <row r="191" spans="1:73" ht="12.75">
      <c r="A191" s="257">
        <v>3</v>
      </c>
      <c r="B191" s="257">
        <v>4</v>
      </c>
      <c r="C191" s="257">
        <v>1</v>
      </c>
      <c r="D191" s="257">
        <v>14</v>
      </c>
      <c r="E191" s="257">
        <v>1</v>
      </c>
      <c r="F191" s="257" t="s">
        <v>75</v>
      </c>
      <c r="G191" s="258" t="s">
        <v>244</v>
      </c>
      <c r="H191" s="258" t="s">
        <v>66</v>
      </c>
      <c r="I191" s="258" t="s">
        <v>72</v>
      </c>
      <c r="J191" s="258" t="s">
        <v>72</v>
      </c>
      <c r="K191" s="259"/>
      <c r="L191" s="260" t="s">
        <v>247</v>
      </c>
      <c r="M191" s="353"/>
      <c r="N191" s="261" t="s">
        <v>248</v>
      </c>
      <c r="O191" s="262">
        <v>0</v>
      </c>
      <c r="P191" s="262">
        <v>0</v>
      </c>
      <c r="Q191" s="262">
        <v>0</v>
      </c>
      <c r="R191" s="262"/>
      <c r="S191" s="262"/>
      <c r="T191" s="94">
        <f>-P191+Q191-R191+S191</f>
        <v>0</v>
      </c>
      <c r="U191" s="94">
        <f t="shared" si="200"/>
        <v>0</v>
      </c>
      <c r="V191" s="262"/>
      <c r="W191" s="94">
        <f>+U191-V191</f>
        <v>0</v>
      </c>
      <c r="X191" s="262">
        <v>0</v>
      </c>
      <c r="Y191" s="262"/>
      <c r="Z191" s="262"/>
      <c r="AA191" s="262"/>
      <c r="AB191" s="262"/>
      <c r="AC191" s="262"/>
      <c r="AD191" s="262"/>
      <c r="AE191" s="262"/>
      <c r="AF191" s="262"/>
      <c r="AG191" s="262">
        <v>0</v>
      </c>
      <c r="AH191" s="262">
        <v>0</v>
      </c>
      <c r="AI191" s="262"/>
      <c r="AJ191" s="205">
        <f t="shared" si="170"/>
        <v>0</v>
      </c>
      <c r="AK191" s="206">
        <f t="shared" si="159"/>
        <v>0</v>
      </c>
      <c r="AL191" s="94">
        <f>W191-AJ191</f>
        <v>0</v>
      </c>
      <c r="AM191" s="262">
        <v>0</v>
      </c>
      <c r="AN191" s="262"/>
      <c r="AO191" s="262"/>
      <c r="AP191" s="262"/>
      <c r="AQ191" s="262"/>
      <c r="AR191" s="262"/>
      <c r="AS191" s="262"/>
      <c r="AT191" s="262"/>
      <c r="AU191" s="262">
        <v>0</v>
      </c>
      <c r="AV191" s="262"/>
      <c r="AW191" s="262">
        <v>0</v>
      </c>
      <c r="AX191" s="262"/>
      <c r="AY191" s="205">
        <f t="shared" si="156"/>
        <v>0</v>
      </c>
      <c r="AZ191" s="206">
        <f t="shared" si="157"/>
        <v>0</v>
      </c>
      <c r="BA191" s="94">
        <f>AJ191-AY191</f>
        <v>0</v>
      </c>
      <c r="BB191" s="93">
        <f>+AM191</f>
        <v>0</v>
      </c>
      <c r="BC191" s="262"/>
      <c r="BD191" s="262"/>
      <c r="BE191" s="262"/>
      <c r="BF191" s="262"/>
      <c r="BG191" s="262"/>
      <c r="BH191" s="262"/>
      <c r="BI191" s="93">
        <f>+AT191</f>
        <v>0</v>
      </c>
      <c r="BJ191" s="262">
        <v>0</v>
      </c>
      <c r="BK191" s="262"/>
      <c r="BL191" s="262"/>
      <c r="BM191" s="262"/>
      <c r="BN191" s="205">
        <f t="shared" si="171"/>
        <v>0</v>
      </c>
      <c r="BO191" s="206">
        <f t="shared" si="160"/>
        <v>0</v>
      </c>
      <c r="BP191" s="96">
        <f>AY191-BN191</f>
        <v>0</v>
      </c>
      <c r="BR191" s="336"/>
      <c r="BS191" s="363"/>
      <c r="BT191" s="336"/>
      <c r="BU191" s="336"/>
    </row>
    <row r="192" spans="1:73" ht="12.75">
      <c r="A192" s="249">
        <v>3</v>
      </c>
      <c r="B192" s="249">
        <v>4</v>
      </c>
      <c r="C192" s="249">
        <v>1</v>
      </c>
      <c r="D192" s="249">
        <v>14</v>
      </c>
      <c r="E192" s="268" t="s">
        <v>72</v>
      </c>
      <c r="F192" s="267" t="s">
        <v>75</v>
      </c>
      <c r="G192" s="269" t="s">
        <v>244</v>
      </c>
      <c r="H192" s="250" t="s">
        <v>66</v>
      </c>
      <c r="I192" s="250" t="s">
        <v>75</v>
      </c>
      <c r="J192" s="250"/>
      <c r="K192" s="250"/>
      <c r="L192" s="250"/>
      <c r="M192" s="356"/>
      <c r="N192" s="252" t="s">
        <v>249</v>
      </c>
      <c r="O192" s="253">
        <f aca="true" t="shared" si="255" ref="O192:T192">+O193</f>
        <v>0</v>
      </c>
      <c r="P192" s="253">
        <f t="shared" si="255"/>
        <v>0</v>
      </c>
      <c r="Q192" s="253">
        <f t="shared" si="255"/>
        <v>0</v>
      </c>
      <c r="R192" s="253">
        <f t="shared" si="255"/>
        <v>0</v>
      </c>
      <c r="S192" s="253">
        <f t="shared" si="255"/>
        <v>0</v>
      </c>
      <c r="T192" s="253">
        <f t="shared" si="255"/>
        <v>0</v>
      </c>
      <c r="U192" s="254">
        <f t="shared" si="200"/>
        <v>0</v>
      </c>
      <c r="V192" s="253">
        <f>+V193</f>
        <v>0</v>
      </c>
      <c r="W192" s="253">
        <f>+W193</f>
        <v>0</v>
      </c>
      <c r="X192" s="253">
        <f aca="true" t="shared" si="256" ref="X192:AI192">+X193</f>
        <v>0</v>
      </c>
      <c r="Y192" s="253">
        <f t="shared" si="256"/>
        <v>0</v>
      </c>
      <c r="Z192" s="253">
        <f t="shared" si="256"/>
        <v>0</v>
      </c>
      <c r="AA192" s="253">
        <f t="shared" si="256"/>
        <v>0</v>
      </c>
      <c r="AB192" s="253">
        <f t="shared" si="256"/>
        <v>0</v>
      </c>
      <c r="AC192" s="253">
        <f t="shared" si="256"/>
        <v>0</v>
      </c>
      <c r="AD192" s="253">
        <f t="shared" si="256"/>
        <v>0</v>
      </c>
      <c r="AE192" s="253">
        <f t="shared" si="256"/>
        <v>0</v>
      </c>
      <c r="AF192" s="253">
        <f t="shared" si="256"/>
        <v>0</v>
      </c>
      <c r="AG192" s="253">
        <f t="shared" si="256"/>
        <v>0</v>
      </c>
      <c r="AH192" s="253">
        <f t="shared" si="256"/>
        <v>0</v>
      </c>
      <c r="AI192" s="253">
        <f t="shared" si="256"/>
        <v>0</v>
      </c>
      <c r="AJ192" s="253">
        <f t="shared" si="170"/>
        <v>0</v>
      </c>
      <c r="AK192" s="255">
        <f t="shared" si="159"/>
        <v>0</v>
      </c>
      <c r="AL192" s="253">
        <f>+AL193</f>
        <v>0</v>
      </c>
      <c r="AM192" s="253">
        <f aca="true" t="shared" si="257" ref="AM192:AX192">+AM193</f>
        <v>0</v>
      </c>
      <c r="AN192" s="253">
        <f t="shared" si="257"/>
        <v>0</v>
      </c>
      <c r="AO192" s="253">
        <f t="shared" si="257"/>
        <v>0</v>
      </c>
      <c r="AP192" s="253">
        <f t="shared" si="257"/>
        <v>0</v>
      </c>
      <c r="AQ192" s="253">
        <f t="shared" si="257"/>
        <v>0</v>
      </c>
      <c r="AR192" s="253">
        <f t="shared" si="257"/>
        <v>0</v>
      </c>
      <c r="AS192" s="253">
        <f t="shared" si="257"/>
        <v>0</v>
      </c>
      <c r="AT192" s="253">
        <f t="shared" si="257"/>
        <v>0</v>
      </c>
      <c r="AU192" s="253">
        <f t="shared" si="257"/>
        <v>0</v>
      </c>
      <c r="AV192" s="253">
        <f t="shared" si="257"/>
        <v>0</v>
      </c>
      <c r="AW192" s="253">
        <f t="shared" si="257"/>
        <v>0</v>
      </c>
      <c r="AX192" s="253">
        <f t="shared" si="257"/>
        <v>0</v>
      </c>
      <c r="AY192" s="253">
        <f t="shared" si="156"/>
        <v>0</v>
      </c>
      <c r="AZ192" s="255">
        <f t="shared" si="157"/>
        <v>0</v>
      </c>
      <c r="BA192" s="253">
        <f>+BA193</f>
        <v>0</v>
      </c>
      <c r="BB192" s="253">
        <f aca="true" t="shared" si="258" ref="BB192:BM192">+BB193</f>
        <v>0</v>
      </c>
      <c r="BC192" s="253">
        <f t="shared" si="258"/>
        <v>0</v>
      </c>
      <c r="BD192" s="253">
        <f t="shared" si="258"/>
        <v>0</v>
      </c>
      <c r="BE192" s="253">
        <f t="shared" si="258"/>
        <v>0</v>
      </c>
      <c r="BF192" s="253">
        <f t="shared" si="258"/>
        <v>0</v>
      </c>
      <c r="BG192" s="253">
        <f t="shared" si="258"/>
        <v>0</v>
      </c>
      <c r="BH192" s="253">
        <f t="shared" si="258"/>
        <v>0</v>
      </c>
      <c r="BI192" s="253">
        <f t="shared" si="258"/>
        <v>0</v>
      </c>
      <c r="BJ192" s="253">
        <f t="shared" si="258"/>
        <v>0</v>
      </c>
      <c r="BK192" s="253">
        <f t="shared" si="258"/>
        <v>0</v>
      </c>
      <c r="BL192" s="253">
        <f t="shared" si="258"/>
        <v>0</v>
      </c>
      <c r="BM192" s="253">
        <f t="shared" si="258"/>
        <v>0</v>
      </c>
      <c r="BN192" s="253">
        <f t="shared" si="171"/>
        <v>0</v>
      </c>
      <c r="BO192" s="255">
        <f t="shared" si="160"/>
        <v>0</v>
      </c>
      <c r="BP192" s="256">
        <f>+BP193</f>
        <v>0</v>
      </c>
      <c r="BR192" s="336"/>
      <c r="BS192" s="363"/>
      <c r="BT192" s="336"/>
      <c r="BU192" s="336"/>
    </row>
    <row r="193" spans="1:73" ht="12.75">
      <c r="A193" s="257">
        <v>3</v>
      </c>
      <c r="B193" s="257">
        <v>4</v>
      </c>
      <c r="C193" s="257">
        <v>1</v>
      </c>
      <c r="D193" s="257">
        <v>14</v>
      </c>
      <c r="E193" s="257" t="s">
        <v>72</v>
      </c>
      <c r="F193" s="257" t="s">
        <v>75</v>
      </c>
      <c r="G193" s="258" t="s">
        <v>244</v>
      </c>
      <c r="H193" s="258" t="s">
        <v>66</v>
      </c>
      <c r="I193" s="258" t="s">
        <v>75</v>
      </c>
      <c r="J193" s="258" t="s">
        <v>72</v>
      </c>
      <c r="K193" s="259"/>
      <c r="L193" s="260" t="s">
        <v>250</v>
      </c>
      <c r="M193" s="353"/>
      <c r="N193" s="261" t="s">
        <v>251</v>
      </c>
      <c r="O193" s="359">
        <v>0</v>
      </c>
      <c r="P193" s="262">
        <v>0</v>
      </c>
      <c r="Q193" s="262">
        <v>0</v>
      </c>
      <c r="R193" s="262"/>
      <c r="S193" s="262"/>
      <c r="T193" s="94">
        <f>-P193+Q193-R193+S193</f>
        <v>0</v>
      </c>
      <c r="U193" s="94">
        <f t="shared" si="200"/>
        <v>0</v>
      </c>
      <c r="V193" s="262"/>
      <c r="W193" s="94">
        <f>+U193-V193</f>
        <v>0</v>
      </c>
      <c r="X193" s="262">
        <v>0</v>
      </c>
      <c r="Y193" s="262"/>
      <c r="Z193" s="262"/>
      <c r="AA193" s="262"/>
      <c r="AB193" s="262"/>
      <c r="AC193" s="262"/>
      <c r="AD193" s="262"/>
      <c r="AE193" s="262"/>
      <c r="AF193" s="262"/>
      <c r="AG193" s="262">
        <v>0</v>
      </c>
      <c r="AH193" s="262">
        <v>0</v>
      </c>
      <c r="AI193" s="262"/>
      <c r="AJ193" s="205">
        <f t="shared" si="170"/>
        <v>0</v>
      </c>
      <c r="AK193" s="206">
        <f t="shared" si="159"/>
        <v>0</v>
      </c>
      <c r="AL193" s="94">
        <f>W193-AJ193</f>
        <v>0</v>
      </c>
      <c r="AM193" s="262">
        <v>0</v>
      </c>
      <c r="AN193" s="262"/>
      <c r="AO193" s="262"/>
      <c r="AP193" s="262"/>
      <c r="AQ193" s="262"/>
      <c r="AR193" s="262"/>
      <c r="AS193" s="262"/>
      <c r="AT193" s="262"/>
      <c r="AU193" s="262">
        <v>0</v>
      </c>
      <c r="AV193" s="262"/>
      <c r="AW193" s="262">
        <v>0</v>
      </c>
      <c r="AX193" s="262"/>
      <c r="AY193" s="205">
        <f t="shared" si="156"/>
        <v>0</v>
      </c>
      <c r="AZ193" s="206">
        <f t="shared" si="157"/>
        <v>0</v>
      </c>
      <c r="BA193" s="94">
        <f>AJ193-AY193</f>
        <v>0</v>
      </c>
      <c r="BB193" s="93">
        <f>+AM193</f>
        <v>0</v>
      </c>
      <c r="BC193" s="262"/>
      <c r="BD193" s="262"/>
      <c r="BE193" s="262"/>
      <c r="BF193" s="262"/>
      <c r="BG193" s="262"/>
      <c r="BH193" s="262"/>
      <c r="BI193" s="93">
        <f>+AT193</f>
        <v>0</v>
      </c>
      <c r="BJ193" s="262">
        <v>0</v>
      </c>
      <c r="BK193" s="262"/>
      <c r="BL193" s="262"/>
      <c r="BM193" s="262"/>
      <c r="BN193" s="205">
        <f t="shared" si="171"/>
        <v>0</v>
      </c>
      <c r="BO193" s="206">
        <f t="shared" si="160"/>
        <v>0</v>
      </c>
      <c r="BP193" s="96">
        <f>AY193-BN193</f>
        <v>0</v>
      </c>
      <c r="BR193" s="336"/>
      <c r="BS193" s="363"/>
      <c r="BT193" s="336"/>
      <c r="BU193" s="336"/>
    </row>
    <row r="194" spans="1:73" ht="25.5">
      <c r="A194" s="243">
        <v>3</v>
      </c>
      <c r="B194" s="243">
        <v>4</v>
      </c>
      <c r="C194" s="243">
        <v>1</v>
      </c>
      <c r="D194" s="243">
        <v>14</v>
      </c>
      <c r="E194" s="270" t="s">
        <v>72</v>
      </c>
      <c r="F194" s="270" t="s">
        <v>75</v>
      </c>
      <c r="G194" s="271" t="s">
        <v>252</v>
      </c>
      <c r="H194" s="244" t="s">
        <v>66</v>
      </c>
      <c r="I194" s="244"/>
      <c r="J194" s="244"/>
      <c r="K194" s="245"/>
      <c r="L194" s="245"/>
      <c r="M194" s="352"/>
      <c r="N194" s="246" t="s">
        <v>253</v>
      </c>
      <c r="O194" s="247">
        <f aca="true" t="shared" si="259" ref="O194:T195">+O195</f>
        <v>0</v>
      </c>
      <c r="P194" s="247">
        <f t="shared" si="259"/>
        <v>0</v>
      </c>
      <c r="Q194" s="247">
        <f t="shared" si="259"/>
        <v>0</v>
      </c>
      <c r="R194" s="247">
        <f t="shared" si="259"/>
        <v>0</v>
      </c>
      <c r="S194" s="247">
        <f t="shared" si="259"/>
        <v>0</v>
      </c>
      <c r="T194" s="247">
        <f t="shared" si="259"/>
        <v>0</v>
      </c>
      <c r="U194" s="52">
        <f t="shared" si="200"/>
        <v>0</v>
      </c>
      <c r="V194" s="247">
        <f>+V195</f>
        <v>0</v>
      </c>
      <c r="W194" s="247">
        <f>+W195</f>
        <v>0</v>
      </c>
      <c r="X194" s="247">
        <f aca="true" t="shared" si="260" ref="X194:AI195">+X195</f>
        <v>0</v>
      </c>
      <c r="Y194" s="247">
        <f t="shared" si="260"/>
        <v>0</v>
      </c>
      <c r="Z194" s="247">
        <f t="shared" si="260"/>
        <v>0</v>
      </c>
      <c r="AA194" s="247">
        <f t="shared" si="260"/>
        <v>0</v>
      </c>
      <c r="AB194" s="247">
        <f t="shared" si="260"/>
        <v>0</v>
      </c>
      <c r="AC194" s="247">
        <f t="shared" si="260"/>
        <v>0</v>
      </c>
      <c r="AD194" s="247">
        <f t="shared" si="260"/>
        <v>0</v>
      </c>
      <c r="AE194" s="247">
        <f t="shared" si="260"/>
        <v>0</v>
      </c>
      <c r="AF194" s="247">
        <f t="shared" si="260"/>
        <v>0</v>
      </c>
      <c r="AG194" s="247">
        <f t="shared" si="260"/>
        <v>0</v>
      </c>
      <c r="AH194" s="247">
        <f t="shared" si="260"/>
        <v>0</v>
      </c>
      <c r="AI194" s="247">
        <f t="shared" si="260"/>
        <v>0</v>
      </c>
      <c r="AJ194" s="247">
        <f t="shared" si="170"/>
        <v>0</v>
      </c>
      <c r="AK194" s="56">
        <f t="shared" si="159"/>
        <v>0</v>
      </c>
      <c r="AL194" s="247">
        <f>+AL195</f>
        <v>0</v>
      </c>
      <c r="AM194" s="247">
        <f aca="true" t="shared" si="261" ref="AM194:AX195">+AM195</f>
        <v>0</v>
      </c>
      <c r="AN194" s="247">
        <f t="shared" si="261"/>
        <v>0</v>
      </c>
      <c r="AO194" s="247">
        <f t="shared" si="261"/>
        <v>0</v>
      </c>
      <c r="AP194" s="247">
        <f t="shared" si="261"/>
        <v>0</v>
      </c>
      <c r="AQ194" s="247">
        <f t="shared" si="261"/>
        <v>0</v>
      </c>
      <c r="AR194" s="247">
        <f t="shared" si="261"/>
        <v>0</v>
      </c>
      <c r="AS194" s="247">
        <f t="shared" si="261"/>
        <v>0</v>
      </c>
      <c r="AT194" s="247">
        <f t="shared" si="261"/>
        <v>0</v>
      </c>
      <c r="AU194" s="247">
        <f t="shared" si="261"/>
        <v>0</v>
      </c>
      <c r="AV194" s="247">
        <f t="shared" si="261"/>
        <v>0</v>
      </c>
      <c r="AW194" s="247">
        <f t="shared" si="261"/>
        <v>0</v>
      </c>
      <c r="AX194" s="247">
        <f t="shared" si="261"/>
        <v>0</v>
      </c>
      <c r="AY194" s="247">
        <f t="shared" si="156"/>
        <v>0</v>
      </c>
      <c r="AZ194" s="56">
        <f t="shared" si="157"/>
        <v>0</v>
      </c>
      <c r="BA194" s="247">
        <f>+BA195</f>
        <v>0</v>
      </c>
      <c r="BB194" s="247">
        <f aca="true" t="shared" si="262" ref="BB194:BM195">+BB195</f>
        <v>0</v>
      </c>
      <c r="BC194" s="247">
        <f t="shared" si="262"/>
        <v>0</v>
      </c>
      <c r="BD194" s="247">
        <f t="shared" si="262"/>
        <v>0</v>
      </c>
      <c r="BE194" s="247">
        <f t="shared" si="262"/>
        <v>0</v>
      </c>
      <c r="BF194" s="247">
        <f t="shared" si="262"/>
        <v>0</v>
      </c>
      <c r="BG194" s="247">
        <f t="shared" si="262"/>
        <v>0</v>
      </c>
      <c r="BH194" s="247">
        <f t="shared" si="262"/>
        <v>0</v>
      </c>
      <c r="BI194" s="247">
        <f t="shared" si="262"/>
        <v>0</v>
      </c>
      <c r="BJ194" s="247">
        <f t="shared" si="262"/>
        <v>0</v>
      </c>
      <c r="BK194" s="247">
        <f t="shared" si="262"/>
        <v>0</v>
      </c>
      <c r="BL194" s="247">
        <f t="shared" si="262"/>
        <v>0</v>
      </c>
      <c r="BM194" s="247">
        <f t="shared" si="262"/>
        <v>0</v>
      </c>
      <c r="BN194" s="247">
        <f t="shared" si="171"/>
        <v>0</v>
      </c>
      <c r="BO194" s="56">
        <f t="shared" si="160"/>
        <v>0</v>
      </c>
      <c r="BP194" s="248">
        <f>+BP195</f>
        <v>0</v>
      </c>
      <c r="BR194" s="336"/>
      <c r="BS194" s="363"/>
      <c r="BT194" s="336"/>
      <c r="BU194" s="336"/>
    </row>
    <row r="195" spans="1:73" ht="12.75">
      <c r="A195" s="249">
        <v>3</v>
      </c>
      <c r="B195" s="249">
        <v>4</v>
      </c>
      <c r="C195" s="249">
        <v>1</v>
      </c>
      <c r="D195" s="249">
        <v>14</v>
      </c>
      <c r="E195" s="268" t="s">
        <v>72</v>
      </c>
      <c r="F195" s="267" t="s">
        <v>75</v>
      </c>
      <c r="G195" s="269" t="s">
        <v>252</v>
      </c>
      <c r="H195" s="250" t="s">
        <v>66</v>
      </c>
      <c r="I195" s="250" t="s">
        <v>75</v>
      </c>
      <c r="J195" s="250"/>
      <c r="K195" s="250"/>
      <c r="L195" s="250"/>
      <c r="M195" s="356"/>
      <c r="N195" s="252" t="s">
        <v>249</v>
      </c>
      <c r="O195" s="272">
        <f t="shared" si="259"/>
        <v>0</v>
      </c>
      <c r="P195" s="272">
        <f t="shared" si="259"/>
        <v>0</v>
      </c>
      <c r="Q195" s="272">
        <f t="shared" si="259"/>
        <v>0</v>
      </c>
      <c r="R195" s="272">
        <f t="shared" si="259"/>
        <v>0</v>
      </c>
      <c r="S195" s="272">
        <f t="shared" si="259"/>
        <v>0</v>
      </c>
      <c r="T195" s="272">
        <f t="shared" si="259"/>
        <v>0</v>
      </c>
      <c r="U195" s="273">
        <f t="shared" si="200"/>
        <v>0</v>
      </c>
      <c r="V195" s="272">
        <f>+V196</f>
        <v>0</v>
      </c>
      <c r="W195" s="272">
        <f>+W196</f>
        <v>0</v>
      </c>
      <c r="X195" s="272">
        <f t="shared" si="260"/>
        <v>0</v>
      </c>
      <c r="Y195" s="272">
        <f t="shared" si="260"/>
        <v>0</v>
      </c>
      <c r="Z195" s="272">
        <f t="shared" si="260"/>
        <v>0</v>
      </c>
      <c r="AA195" s="272">
        <f t="shared" si="260"/>
        <v>0</v>
      </c>
      <c r="AB195" s="272">
        <f t="shared" si="260"/>
        <v>0</v>
      </c>
      <c r="AC195" s="272">
        <f t="shared" si="260"/>
        <v>0</v>
      </c>
      <c r="AD195" s="272">
        <f t="shared" si="260"/>
        <v>0</v>
      </c>
      <c r="AE195" s="272">
        <f t="shared" si="260"/>
        <v>0</v>
      </c>
      <c r="AF195" s="272">
        <f t="shared" si="260"/>
        <v>0</v>
      </c>
      <c r="AG195" s="272">
        <f t="shared" si="260"/>
        <v>0</v>
      </c>
      <c r="AH195" s="272">
        <f t="shared" si="260"/>
        <v>0</v>
      </c>
      <c r="AI195" s="272">
        <f>+AI196</f>
        <v>0</v>
      </c>
      <c r="AJ195" s="272">
        <f t="shared" si="170"/>
        <v>0</v>
      </c>
      <c r="AK195" s="274">
        <f t="shared" si="159"/>
        <v>0</v>
      </c>
      <c r="AL195" s="272">
        <f>+AL196</f>
        <v>0</v>
      </c>
      <c r="AM195" s="272">
        <f t="shared" si="261"/>
        <v>0</v>
      </c>
      <c r="AN195" s="272">
        <f t="shared" si="261"/>
        <v>0</v>
      </c>
      <c r="AO195" s="272">
        <f t="shared" si="261"/>
        <v>0</v>
      </c>
      <c r="AP195" s="272">
        <f t="shared" si="261"/>
        <v>0</v>
      </c>
      <c r="AQ195" s="272">
        <f t="shared" si="261"/>
        <v>0</v>
      </c>
      <c r="AR195" s="272">
        <f t="shared" si="261"/>
        <v>0</v>
      </c>
      <c r="AS195" s="272">
        <f t="shared" si="261"/>
        <v>0</v>
      </c>
      <c r="AT195" s="272">
        <f t="shared" si="261"/>
        <v>0</v>
      </c>
      <c r="AU195" s="272">
        <f t="shared" si="261"/>
        <v>0</v>
      </c>
      <c r="AV195" s="272">
        <f t="shared" si="261"/>
        <v>0</v>
      </c>
      <c r="AW195" s="272">
        <f t="shared" si="261"/>
        <v>0</v>
      </c>
      <c r="AX195" s="272">
        <f>+AX196</f>
        <v>0</v>
      </c>
      <c r="AY195" s="272">
        <f t="shared" si="156"/>
        <v>0</v>
      </c>
      <c r="AZ195" s="274">
        <f t="shared" si="157"/>
        <v>0</v>
      </c>
      <c r="BA195" s="272">
        <f>+BA196</f>
        <v>0</v>
      </c>
      <c r="BB195" s="272">
        <f t="shared" si="262"/>
        <v>0</v>
      </c>
      <c r="BC195" s="272">
        <f t="shared" si="262"/>
        <v>0</v>
      </c>
      <c r="BD195" s="272">
        <f t="shared" si="262"/>
        <v>0</v>
      </c>
      <c r="BE195" s="272">
        <f t="shared" si="262"/>
        <v>0</v>
      </c>
      <c r="BF195" s="272">
        <f t="shared" si="262"/>
        <v>0</v>
      </c>
      <c r="BG195" s="272">
        <f t="shared" si="262"/>
        <v>0</v>
      </c>
      <c r="BH195" s="272">
        <f t="shared" si="262"/>
        <v>0</v>
      </c>
      <c r="BI195" s="272">
        <f t="shared" si="262"/>
        <v>0</v>
      </c>
      <c r="BJ195" s="272">
        <f t="shared" si="262"/>
        <v>0</v>
      </c>
      <c r="BK195" s="272">
        <f t="shared" si="262"/>
        <v>0</v>
      </c>
      <c r="BL195" s="272">
        <f t="shared" si="262"/>
        <v>0</v>
      </c>
      <c r="BM195" s="272">
        <f>+BM196</f>
        <v>0</v>
      </c>
      <c r="BN195" s="272">
        <f t="shared" si="171"/>
        <v>0</v>
      </c>
      <c r="BO195" s="274">
        <f t="shared" si="160"/>
        <v>0</v>
      </c>
      <c r="BP195" s="275">
        <f>+BP196</f>
        <v>0</v>
      </c>
      <c r="BR195" s="336"/>
      <c r="BS195" s="363"/>
      <c r="BT195" s="336"/>
      <c r="BU195" s="336"/>
    </row>
    <row r="196" spans="1:73" ht="25.5">
      <c r="A196" s="257">
        <v>3</v>
      </c>
      <c r="B196" s="257">
        <v>4</v>
      </c>
      <c r="C196" s="257">
        <v>1</v>
      </c>
      <c r="D196" s="257">
        <v>14</v>
      </c>
      <c r="E196" s="257" t="s">
        <v>72</v>
      </c>
      <c r="F196" s="257" t="s">
        <v>75</v>
      </c>
      <c r="G196" s="258" t="s">
        <v>252</v>
      </c>
      <c r="H196" s="258" t="s">
        <v>66</v>
      </c>
      <c r="I196" s="258" t="s">
        <v>75</v>
      </c>
      <c r="J196" s="258" t="s">
        <v>72</v>
      </c>
      <c r="K196" s="259"/>
      <c r="L196" s="260" t="s">
        <v>254</v>
      </c>
      <c r="M196" s="353"/>
      <c r="N196" s="261" t="s">
        <v>255</v>
      </c>
      <c r="O196" s="262">
        <v>0</v>
      </c>
      <c r="P196" s="262">
        <v>0</v>
      </c>
      <c r="Q196" s="262">
        <v>0</v>
      </c>
      <c r="R196" s="262"/>
      <c r="S196" s="262"/>
      <c r="T196" s="94">
        <f>-P196+Q196-R196+S196</f>
        <v>0</v>
      </c>
      <c r="U196" s="94">
        <f t="shared" si="200"/>
        <v>0</v>
      </c>
      <c r="V196" s="262"/>
      <c r="W196" s="94">
        <f>+U196-V196</f>
        <v>0</v>
      </c>
      <c r="X196" s="262">
        <v>0</v>
      </c>
      <c r="Y196" s="262"/>
      <c r="Z196" s="262"/>
      <c r="AA196" s="262"/>
      <c r="AB196" s="262"/>
      <c r="AC196" s="262"/>
      <c r="AD196" s="262"/>
      <c r="AE196" s="262"/>
      <c r="AF196" s="262"/>
      <c r="AG196" s="262">
        <v>0</v>
      </c>
      <c r="AH196" s="262">
        <v>0</v>
      </c>
      <c r="AI196" s="262"/>
      <c r="AJ196" s="205">
        <f t="shared" si="170"/>
        <v>0</v>
      </c>
      <c r="AK196" s="206">
        <f t="shared" si="159"/>
        <v>0</v>
      </c>
      <c r="AL196" s="94">
        <f>W196-AJ196</f>
        <v>0</v>
      </c>
      <c r="AM196" s="262">
        <v>0</v>
      </c>
      <c r="AN196" s="262"/>
      <c r="AO196" s="262"/>
      <c r="AP196" s="262"/>
      <c r="AQ196" s="262"/>
      <c r="AR196" s="262"/>
      <c r="AS196" s="262"/>
      <c r="AT196" s="262"/>
      <c r="AU196" s="262">
        <v>0</v>
      </c>
      <c r="AV196" s="262"/>
      <c r="AW196" s="262">
        <v>0</v>
      </c>
      <c r="AX196" s="262"/>
      <c r="AY196" s="205">
        <f t="shared" si="156"/>
        <v>0</v>
      </c>
      <c r="AZ196" s="206">
        <f t="shared" si="157"/>
        <v>0</v>
      </c>
      <c r="BA196" s="94">
        <f>AJ196-AY196</f>
        <v>0</v>
      </c>
      <c r="BB196" s="93">
        <f>+AM196</f>
        <v>0</v>
      </c>
      <c r="BC196" s="262"/>
      <c r="BD196" s="262"/>
      <c r="BE196" s="262"/>
      <c r="BF196" s="262"/>
      <c r="BG196" s="262"/>
      <c r="BH196" s="262"/>
      <c r="BI196" s="93">
        <f>+AT196</f>
        <v>0</v>
      </c>
      <c r="BJ196" s="262">
        <v>0</v>
      </c>
      <c r="BK196" s="262"/>
      <c r="BL196" s="262"/>
      <c r="BM196" s="262"/>
      <c r="BN196" s="205">
        <f t="shared" si="171"/>
        <v>0</v>
      </c>
      <c r="BO196" s="206">
        <f t="shared" si="160"/>
        <v>0</v>
      </c>
      <c r="BP196" s="96">
        <f>AY196-BN196</f>
        <v>0</v>
      </c>
      <c r="BR196" s="336"/>
      <c r="BS196" s="363"/>
      <c r="BT196" s="336"/>
      <c r="BU196" s="336"/>
    </row>
    <row r="197" spans="1:73" ht="12.75">
      <c r="A197" s="243">
        <v>3</v>
      </c>
      <c r="B197" s="243">
        <v>4</v>
      </c>
      <c r="C197" s="243">
        <v>1</v>
      </c>
      <c r="D197" s="243">
        <v>14</v>
      </c>
      <c r="E197" s="243" t="s">
        <v>72</v>
      </c>
      <c r="F197" s="243" t="s">
        <v>75</v>
      </c>
      <c r="G197" s="244" t="s">
        <v>256</v>
      </c>
      <c r="H197" s="244" t="s">
        <v>66</v>
      </c>
      <c r="I197" s="244"/>
      <c r="J197" s="244"/>
      <c r="K197" s="245"/>
      <c r="L197" s="245"/>
      <c r="M197" s="352"/>
      <c r="N197" s="246" t="s">
        <v>257</v>
      </c>
      <c r="O197" s="247">
        <f aca="true" t="shared" si="263" ref="O197:T198">+O198</f>
        <v>0</v>
      </c>
      <c r="P197" s="247">
        <f t="shared" si="263"/>
        <v>0</v>
      </c>
      <c r="Q197" s="247">
        <f t="shared" si="263"/>
        <v>0</v>
      </c>
      <c r="R197" s="247">
        <f t="shared" si="263"/>
        <v>0</v>
      </c>
      <c r="S197" s="247">
        <f t="shared" si="263"/>
        <v>0</v>
      </c>
      <c r="T197" s="247">
        <f t="shared" si="263"/>
        <v>0</v>
      </c>
      <c r="U197" s="52">
        <f t="shared" si="200"/>
        <v>0</v>
      </c>
      <c r="V197" s="247">
        <f>+V198</f>
        <v>0</v>
      </c>
      <c r="W197" s="247">
        <f>+W198</f>
        <v>0</v>
      </c>
      <c r="X197" s="247">
        <f aca="true" t="shared" si="264" ref="X197:AI198">+X198</f>
        <v>0</v>
      </c>
      <c r="Y197" s="247">
        <f t="shared" si="264"/>
        <v>0</v>
      </c>
      <c r="Z197" s="247">
        <f t="shared" si="264"/>
        <v>0</v>
      </c>
      <c r="AA197" s="247">
        <f t="shared" si="264"/>
        <v>0</v>
      </c>
      <c r="AB197" s="247">
        <f t="shared" si="264"/>
        <v>0</v>
      </c>
      <c r="AC197" s="247">
        <f t="shared" si="264"/>
        <v>0</v>
      </c>
      <c r="AD197" s="247">
        <f t="shared" si="264"/>
        <v>0</v>
      </c>
      <c r="AE197" s="247">
        <f t="shared" si="264"/>
        <v>0</v>
      </c>
      <c r="AF197" s="247">
        <f t="shared" si="264"/>
        <v>0</v>
      </c>
      <c r="AG197" s="247">
        <f t="shared" si="264"/>
        <v>0</v>
      </c>
      <c r="AH197" s="247">
        <f t="shared" si="264"/>
        <v>0</v>
      </c>
      <c r="AI197" s="247">
        <f t="shared" si="264"/>
        <v>0</v>
      </c>
      <c r="AJ197" s="247">
        <f t="shared" si="170"/>
        <v>0</v>
      </c>
      <c r="AK197" s="56">
        <f t="shared" si="159"/>
        <v>0</v>
      </c>
      <c r="AL197" s="247">
        <f>+AL198</f>
        <v>0</v>
      </c>
      <c r="AM197" s="247">
        <f aca="true" t="shared" si="265" ref="AM197:AX198">+AM198</f>
        <v>0</v>
      </c>
      <c r="AN197" s="247">
        <f t="shared" si="265"/>
        <v>0</v>
      </c>
      <c r="AO197" s="247">
        <f t="shared" si="265"/>
        <v>0</v>
      </c>
      <c r="AP197" s="247">
        <f t="shared" si="265"/>
        <v>0</v>
      </c>
      <c r="AQ197" s="247">
        <f t="shared" si="265"/>
        <v>0</v>
      </c>
      <c r="AR197" s="247">
        <f t="shared" si="265"/>
        <v>0</v>
      </c>
      <c r="AS197" s="247">
        <f t="shared" si="265"/>
        <v>0</v>
      </c>
      <c r="AT197" s="247">
        <f t="shared" si="265"/>
        <v>0</v>
      </c>
      <c r="AU197" s="247">
        <f t="shared" si="265"/>
        <v>0</v>
      </c>
      <c r="AV197" s="247">
        <f t="shared" si="265"/>
        <v>0</v>
      </c>
      <c r="AW197" s="247">
        <f t="shared" si="265"/>
        <v>0</v>
      </c>
      <c r="AX197" s="247">
        <f>+AX198</f>
        <v>0</v>
      </c>
      <c r="AY197" s="247">
        <f t="shared" si="156"/>
        <v>0</v>
      </c>
      <c r="AZ197" s="56">
        <f t="shared" si="157"/>
        <v>0</v>
      </c>
      <c r="BA197" s="247">
        <f>+BA198</f>
        <v>0</v>
      </c>
      <c r="BB197" s="247">
        <f aca="true" t="shared" si="266" ref="BB197:BM198">+BB198</f>
        <v>0</v>
      </c>
      <c r="BC197" s="247">
        <f t="shared" si="266"/>
        <v>0</v>
      </c>
      <c r="BD197" s="247">
        <f t="shared" si="266"/>
        <v>0</v>
      </c>
      <c r="BE197" s="247">
        <f t="shared" si="266"/>
        <v>0</v>
      </c>
      <c r="BF197" s="247">
        <f t="shared" si="266"/>
        <v>0</v>
      </c>
      <c r="BG197" s="247">
        <f t="shared" si="266"/>
        <v>0</v>
      </c>
      <c r="BH197" s="247">
        <f t="shared" si="266"/>
        <v>0</v>
      </c>
      <c r="BI197" s="247">
        <f t="shared" si="266"/>
        <v>0</v>
      </c>
      <c r="BJ197" s="247">
        <f t="shared" si="266"/>
        <v>0</v>
      </c>
      <c r="BK197" s="247">
        <f t="shared" si="266"/>
        <v>0</v>
      </c>
      <c r="BL197" s="247">
        <f t="shared" si="266"/>
        <v>0</v>
      </c>
      <c r="BM197" s="247">
        <f t="shared" si="266"/>
        <v>0</v>
      </c>
      <c r="BN197" s="247">
        <f t="shared" si="171"/>
        <v>0</v>
      </c>
      <c r="BO197" s="56">
        <f t="shared" si="160"/>
        <v>0</v>
      </c>
      <c r="BP197" s="248">
        <f>+BP198</f>
        <v>0</v>
      </c>
      <c r="BR197" s="336"/>
      <c r="BS197" s="363"/>
      <c r="BT197" s="336"/>
      <c r="BU197" s="336"/>
    </row>
    <row r="198" spans="1:73" ht="12.75">
      <c r="A198" s="249">
        <v>3</v>
      </c>
      <c r="B198" s="249">
        <v>4</v>
      </c>
      <c r="C198" s="249">
        <v>1</v>
      </c>
      <c r="D198" s="249">
        <v>14</v>
      </c>
      <c r="E198" s="264" t="s">
        <v>72</v>
      </c>
      <c r="F198" s="267" t="s">
        <v>75</v>
      </c>
      <c r="G198" s="267" t="s">
        <v>256</v>
      </c>
      <c r="H198" s="250" t="s">
        <v>66</v>
      </c>
      <c r="I198" s="250" t="s">
        <v>75</v>
      </c>
      <c r="J198" s="250"/>
      <c r="K198" s="250"/>
      <c r="L198" s="250"/>
      <c r="M198" s="351"/>
      <c r="N198" s="252" t="s">
        <v>249</v>
      </c>
      <c r="O198" s="253">
        <f t="shared" si="263"/>
        <v>0</v>
      </c>
      <c r="P198" s="253">
        <f t="shared" si="263"/>
        <v>0</v>
      </c>
      <c r="Q198" s="253">
        <f t="shared" si="263"/>
        <v>0</v>
      </c>
      <c r="R198" s="253">
        <f t="shared" si="263"/>
        <v>0</v>
      </c>
      <c r="S198" s="253">
        <f t="shared" si="263"/>
        <v>0</v>
      </c>
      <c r="T198" s="253">
        <f t="shared" si="263"/>
        <v>0</v>
      </c>
      <c r="U198" s="254">
        <f t="shared" si="200"/>
        <v>0</v>
      </c>
      <c r="V198" s="253">
        <f>+V199</f>
        <v>0</v>
      </c>
      <c r="W198" s="253">
        <f>+W199</f>
        <v>0</v>
      </c>
      <c r="X198" s="253">
        <f t="shared" si="264"/>
        <v>0</v>
      </c>
      <c r="Y198" s="253">
        <f t="shared" si="264"/>
        <v>0</v>
      </c>
      <c r="Z198" s="253">
        <f t="shared" si="264"/>
        <v>0</v>
      </c>
      <c r="AA198" s="253">
        <f t="shared" si="264"/>
        <v>0</v>
      </c>
      <c r="AB198" s="253">
        <f t="shared" si="264"/>
        <v>0</v>
      </c>
      <c r="AC198" s="253">
        <f t="shared" si="264"/>
        <v>0</v>
      </c>
      <c r="AD198" s="253">
        <f t="shared" si="264"/>
        <v>0</v>
      </c>
      <c r="AE198" s="253">
        <f t="shared" si="264"/>
        <v>0</v>
      </c>
      <c r="AF198" s="253">
        <f t="shared" si="264"/>
        <v>0</v>
      </c>
      <c r="AG198" s="253">
        <f t="shared" si="264"/>
        <v>0</v>
      </c>
      <c r="AH198" s="253">
        <f t="shared" si="264"/>
        <v>0</v>
      </c>
      <c r="AI198" s="253">
        <f t="shared" si="264"/>
        <v>0</v>
      </c>
      <c r="AJ198" s="253">
        <f t="shared" si="170"/>
        <v>0</v>
      </c>
      <c r="AK198" s="255">
        <f t="shared" si="159"/>
        <v>0</v>
      </c>
      <c r="AL198" s="253">
        <f>+AL199</f>
        <v>0</v>
      </c>
      <c r="AM198" s="253">
        <f t="shared" si="265"/>
        <v>0</v>
      </c>
      <c r="AN198" s="253">
        <f t="shared" si="265"/>
        <v>0</v>
      </c>
      <c r="AO198" s="253">
        <f t="shared" si="265"/>
        <v>0</v>
      </c>
      <c r="AP198" s="253">
        <f t="shared" si="265"/>
        <v>0</v>
      </c>
      <c r="AQ198" s="253">
        <f t="shared" si="265"/>
        <v>0</v>
      </c>
      <c r="AR198" s="253">
        <f t="shared" si="265"/>
        <v>0</v>
      </c>
      <c r="AS198" s="253">
        <f t="shared" si="265"/>
        <v>0</v>
      </c>
      <c r="AT198" s="253">
        <f t="shared" si="265"/>
        <v>0</v>
      </c>
      <c r="AU198" s="253">
        <f t="shared" si="265"/>
        <v>0</v>
      </c>
      <c r="AV198" s="253">
        <f t="shared" si="265"/>
        <v>0</v>
      </c>
      <c r="AW198" s="253">
        <f t="shared" si="265"/>
        <v>0</v>
      </c>
      <c r="AX198" s="253">
        <f t="shared" si="265"/>
        <v>0</v>
      </c>
      <c r="AY198" s="253">
        <f t="shared" si="156"/>
        <v>0</v>
      </c>
      <c r="AZ198" s="255">
        <f t="shared" si="157"/>
        <v>0</v>
      </c>
      <c r="BA198" s="253">
        <f>+BA199</f>
        <v>0</v>
      </c>
      <c r="BB198" s="253">
        <f t="shared" si="266"/>
        <v>0</v>
      </c>
      <c r="BC198" s="253">
        <f t="shared" si="266"/>
        <v>0</v>
      </c>
      <c r="BD198" s="253">
        <f t="shared" si="266"/>
        <v>0</v>
      </c>
      <c r="BE198" s="253">
        <f t="shared" si="266"/>
        <v>0</v>
      </c>
      <c r="BF198" s="253">
        <f t="shared" si="266"/>
        <v>0</v>
      </c>
      <c r="BG198" s="253">
        <f t="shared" si="266"/>
        <v>0</v>
      </c>
      <c r="BH198" s="253">
        <f t="shared" si="266"/>
        <v>0</v>
      </c>
      <c r="BI198" s="253">
        <f t="shared" si="266"/>
        <v>0</v>
      </c>
      <c r="BJ198" s="253">
        <f t="shared" si="266"/>
        <v>0</v>
      </c>
      <c r="BK198" s="253">
        <f t="shared" si="266"/>
        <v>0</v>
      </c>
      <c r="BL198" s="253">
        <f t="shared" si="266"/>
        <v>0</v>
      </c>
      <c r="BM198" s="253">
        <f t="shared" si="266"/>
        <v>0</v>
      </c>
      <c r="BN198" s="253">
        <f t="shared" si="171"/>
        <v>0</v>
      </c>
      <c r="BO198" s="255">
        <f t="shared" si="160"/>
        <v>0</v>
      </c>
      <c r="BP198" s="256">
        <f>+BP199</f>
        <v>0</v>
      </c>
      <c r="BR198" s="336"/>
      <c r="BS198" s="363"/>
      <c r="BT198" s="336"/>
      <c r="BU198" s="336"/>
    </row>
    <row r="199" spans="1:73" ht="38.25">
      <c r="A199" s="257">
        <v>3</v>
      </c>
      <c r="B199" s="257">
        <v>4</v>
      </c>
      <c r="C199" s="257">
        <v>1</v>
      </c>
      <c r="D199" s="257">
        <v>14</v>
      </c>
      <c r="E199" s="257" t="s">
        <v>72</v>
      </c>
      <c r="F199" s="257" t="s">
        <v>75</v>
      </c>
      <c r="G199" s="258" t="s">
        <v>256</v>
      </c>
      <c r="H199" s="258" t="s">
        <v>66</v>
      </c>
      <c r="I199" s="258" t="s">
        <v>75</v>
      </c>
      <c r="J199" s="258" t="s">
        <v>72</v>
      </c>
      <c r="K199" s="259"/>
      <c r="L199" s="260" t="s">
        <v>258</v>
      </c>
      <c r="M199" s="353"/>
      <c r="N199" s="261" t="s">
        <v>259</v>
      </c>
      <c r="O199" s="262">
        <v>0</v>
      </c>
      <c r="P199" s="262">
        <v>0</v>
      </c>
      <c r="Q199" s="262">
        <v>0</v>
      </c>
      <c r="R199" s="262"/>
      <c r="S199" s="262"/>
      <c r="T199" s="94">
        <f>-P199+Q199-R199+S199</f>
        <v>0</v>
      </c>
      <c r="U199" s="94">
        <f t="shared" si="200"/>
        <v>0</v>
      </c>
      <c r="V199" s="262"/>
      <c r="W199" s="94">
        <f>+U199-V199</f>
        <v>0</v>
      </c>
      <c r="X199" s="262">
        <v>0</v>
      </c>
      <c r="Y199" s="262"/>
      <c r="Z199" s="262"/>
      <c r="AA199" s="262"/>
      <c r="AB199" s="262"/>
      <c r="AC199" s="262"/>
      <c r="AD199" s="262"/>
      <c r="AE199" s="262"/>
      <c r="AF199" s="262"/>
      <c r="AG199" s="262">
        <v>0</v>
      </c>
      <c r="AH199" s="262">
        <v>0</v>
      </c>
      <c r="AI199" s="262"/>
      <c r="AJ199" s="205">
        <f t="shared" si="170"/>
        <v>0</v>
      </c>
      <c r="AK199" s="206">
        <f t="shared" si="159"/>
        <v>0</v>
      </c>
      <c r="AL199" s="94">
        <f>W199-AJ199</f>
        <v>0</v>
      </c>
      <c r="AM199" s="262">
        <v>0</v>
      </c>
      <c r="AN199" s="262"/>
      <c r="AO199" s="262"/>
      <c r="AP199" s="262"/>
      <c r="AQ199" s="262"/>
      <c r="AR199" s="262"/>
      <c r="AS199" s="262"/>
      <c r="AT199" s="262"/>
      <c r="AU199" s="262">
        <v>0</v>
      </c>
      <c r="AV199" s="262"/>
      <c r="AW199" s="262">
        <v>0</v>
      </c>
      <c r="AX199" s="262"/>
      <c r="AY199" s="205">
        <f t="shared" si="156"/>
        <v>0</v>
      </c>
      <c r="AZ199" s="206">
        <f t="shared" si="157"/>
        <v>0</v>
      </c>
      <c r="BA199" s="94">
        <f>AJ199-AY199</f>
        <v>0</v>
      </c>
      <c r="BB199" s="93">
        <f>+AM199</f>
        <v>0</v>
      </c>
      <c r="BC199" s="262"/>
      <c r="BD199" s="262"/>
      <c r="BE199" s="262"/>
      <c r="BF199" s="262"/>
      <c r="BG199" s="262"/>
      <c r="BH199" s="262"/>
      <c r="BI199" s="93">
        <f>+AT199</f>
        <v>0</v>
      </c>
      <c r="BJ199" s="262">
        <v>0</v>
      </c>
      <c r="BK199" s="262"/>
      <c r="BL199" s="262"/>
      <c r="BM199" s="262"/>
      <c r="BN199" s="205">
        <f t="shared" si="171"/>
        <v>0</v>
      </c>
      <c r="BO199" s="206">
        <f t="shared" si="160"/>
        <v>0</v>
      </c>
      <c r="BP199" s="96">
        <f>AY199-BN199</f>
        <v>0</v>
      </c>
      <c r="BR199" s="336"/>
      <c r="BS199" s="363"/>
      <c r="BT199" s="336"/>
      <c r="BU199" s="336"/>
    </row>
    <row r="200" spans="1:73" ht="12.75">
      <c r="A200" s="228">
        <v>3</v>
      </c>
      <c r="B200" s="228">
        <v>4</v>
      </c>
      <c r="C200" s="228">
        <v>1</v>
      </c>
      <c r="D200" s="228">
        <v>14</v>
      </c>
      <c r="E200" s="228" t="s">
        <v>77</v>
      </c>
      <c r="F200" s="229" t="s">
        <v>66</v>
      </c>
      <c r="G200" s="229" t="s">
        <v>67</v>
      </c>
      <c r="H200" s="229" t="s">
        <v>66</v>
      </c>
      <c r="I200" s="229"/>
      <c r="J200" s="229"/>
      <c r="K200" s="276"/>
      <c r="L200" s="276"/>
      <c r="M200" s="357"/>
      <c r="N200" s="230" t="s">
        <v>260</v>
      </c>
      <c r="O200" s="277">
        <f>+O201</f>
        <v>0</v>
      </c>
      <c r="P200" s="277">
        <f aca="true" t="shared" si="267" ref="P200:AE201">+P201</f>
        <v>0</v>
      </c>
      <c r="Q200" s="277">
        <f t="shared" si="267"/>
        <v>0</v>
      </c>
      <c r="R200" s="277">
        <f t="shared" si="267"/>
        <v>0</v>
      </c>
      <c r="S200" s="277">
        <f t="shared" si="267"/>
        <v>0</v>
      </c>
      <c r="T200" s="277">
        <f t="shared" si="267"/>
        <v>0</v>
      </c>
      <c r="U200" s="278">
        <f t="shared" si="200"/>
        <v>0</v>
      </c>
      <c r="V200" s="277">
        <f>+V201</f>
        <v>0</v>
      </c>
      <c r="W200" s="277">
        <f t="shared" si="267"/>
        <v>0</v>
      </c>
      <c r="X200" s="277">
        <f t="shared" si="267"/>
        <v>0</v>
      </c>
      <c r="Y200" s="277">
        <f t="shared" si="267"/>
        <v>0</v>
      </c>
      <c r="Z200" s="277">
        <f t="shared" si="267"/>
        <v>0</v>
      </c>
      <c r="AA200" s="277">
        <f t="shared" si="267"/>
        <v>0</v>
      </c>
      <c r="AB200" s="277">
        <f t="shared" si="267"/>
        <v>0</v>
      </c>
      <c r="AC200" s="277">
        <f t="shared" si="267"/>
        <v>0</v>
      </c>
      <c r="AD200" s="277">
        <f t="shared" si="267"/>
        <v>0</v>
      </c>
      <c r="AE200" s="277">
        <f t="shared" si="267"/>
        <v>0</v>
      </c>
      <c r="AF200" s="277">
        <f aca="true" t="shared" si="268" ref="AF200:AU201">+AF201</f>
        <v>0</v>
      </c>
      <c r="AG200" s="277">
        <f t="shared" si="268"/>
        <v>0</v>
      </c>
      <c r="AH200" s="277">
        <f t="shared" si="268"/>
        <v>0</v>
      </c>
      <c r="AI200" s="277">
        <f t="shared" si="268"/>
        <v>0</v>
      </c>
      <c r="AJ200" s="277">
        <f t="shared" si="170"/>
        <v>0</v>
      </c>
      <c r="AK200" s="279">
        <f t="shared" si="159"/>
        <v>0</v>
      </c>
      <c r="AL200" s="277">
        <f>+AL201</f>
        <v>0</v>
      </c>
      <c r="AM200" s="277">
        <f t="shared" si="268"/>
        <v>0</v>
      </c>
      <c r="AN200" s="277">
        <f t="shared" si="268"/>
        <v>0</v>
      </c>
      <c r="AO200" s="277">
        <f t="shared" si="268"/>
        <v>0</v>
      </c>
      <c r="AP200" s="277">
        <f t="shared" si="268"/>
        <v>0</v>
      </c>
      <c r="AQ200" s="277">
        <f t="shared" si="268"/>
        <v>0</v>
      </c>
      <c r="AR200" s="277">
        <f t="shared" si="268"/>
        <v>0</v>
      </c>
      <c r="AS200" s="277">
        <f t="shared" si="268"/>
        <v>0</v>
      </c>
      <c r="AT200" s="277">
        <f t="shared" si="268"/>
        <v>0</v>
      </c>
      <c r="AU200" s="277">
        <f t="shared" si="268"/>
        <v>0</v>
      </c>
      <c r="AV200" s="277">
        <f aca="true" t="shared" si="269" ref="AV200:BL201">+AV201</f>
        <v>0</v>
      </c>
      <c r="AW200" s="277">
        <f t="shared" si="269"/>
        <v>0</v>
      </c>
      <c r="AX200" s="277">
        <f t="shared" si="269"/>
        <v>0</v>
      </c>
      <c r="AY200" s="277">
        <f aca="true" t="shared" si="270" ref="AY200:AY230">IF(AJ200&gt;=SUM(AM200:AX200),SUM(AM200:AX200),"ERROR")</f>
        <v>0</v>
      </c>
      <c r="AZ200" s="279">
        <f aca="true" t="shared" si="271" ref="AZ200:AZ230">+IF(ISERROR((AY200/AJ200)),0,(AY200/AJ200))</f>
        <v>0</v>
      </c>
      <c r="BA200" s="277">
        <f>+BA201</f>
        <v>0</v>
      </c>
      <c r="BB200" s="277">
        <f t="shared" si="269"/>
        <v>0</v>
      </c>
      <c r="BC200" s="277">
        <f t="shared" si="269"/>
        <v>0</v>
      </c>
      <c r="BD200" s="277">
        <f t="shared" si="269"/>
        <v>0</v>
      </c>
      <c r="BE200" s="277">
        <f t="shared" si="269"/>
        <v>0</v>
      </c>
      <c r="BF200" s="277">
        <f t="shared" si="269"/>
        <v>0</v>
      </c>
      <c r="BG200" s="277">
        <f t="shared" si="269"/>
        <v>0</v>
      </c>
      <c r="BH200" s="277">
        <f t="shared" si="269"/>
        <v>0</v>
      </c>
      <c r="BI200" s="277">
        <f t="shared" si="269"/>
        <v>0</v>
      </c>
      <c r="BJ200" s="277">
        <f t="shared" si="269"/>
        <v>0</v>
      </c>
      <c r="BK200" s="277">
        <f t="shared" si="269"/>
        <v>0</v>
      </c>
      <c r="BL200" s="277">
        <f t="shared" si="269"/>
        <v>0</v>
      </c>
      <c r="BM200" s="277">
        <f>+BM201</f>
        <v>0</v>
      </c>
      <c r="BN200" s="277">
        <f t="shared" si="171"/>
        <v>0</v>
      </c>
      <c r="BO200" s="279">
        <f t="shared" si="160"/>
        <v>0</v>
      </c>
      <c r="BP200" s="280">
        <f>+BP201</f>
        <v>0</v>
      </c>
      <c r="BR200" s="336"/>
      <c r="BS200" s="363"/>
      <c r="BT200" s="336"/>
      <c r="BU200" s="336"/>
    </row>
    <row r="201" spans="1:73" ht="25.5">
      <c r="A201" s="236">
        <v>3</v>
      </c>
      <c r="B201" s="236">
        <v>4</v>
      </c>
      <c r="C201" s="236">
        <v>1</v>
      </c>
      <c r="D201" s="236">
        <v>14</v>
      </c>
      <c r="E201" s="281" t="s">
        <v>77</v>
      </c>
      <c r="F201" s="281">
        <v>30</v>
      </c>
      <c r="G201" s="282" t="s">
        <v>67</v>
      </c>
      <c r="H201" s="283" t="s">
        <v>66</v>
      </c>
      <c r="I201" s="283"/>
      <c r="J201" s="283"/>
      <c r="K201" s="283"/>
      <c r="L201" s="283"/>
      <c r="M201" s="357"/>
      <c r="N201" s="238" t="s">
        <v>261</v>
      </c>
      <c r="O201" s="284">
        <f>+O202</f>
        <v>0</v>
      </c>
      <c r="P201" s="284">
        <f t="shared" si="267"/>
        <v>0</v>
      </c>
      <c r="Q201" s="284">
        <f t="shared" si="267"/>
        <v>0</v>
      </c>
      <c r="R201" s="284">
        <f t="shared" si="267"/>
        <v>0</v>
      </c>
      <c r="S201" s="284">
        <f t="shared" si="267"/>
        <v>0</v>
      </c>
      <c r="T201" s="284">
        <f t="shared" si="267"/>
        <v>0</v>
      </c>
      <c r="U201" s="285">
        <f t="shared" si="200"/>
        <v>0</v>
      </c>
      <c r="V201" s="284">
        <f>+V202</f>
        <v>0</v>
      </c>
      <c r="W201" s="284">
        <f t="shared" si="267"/>
        <v>0</v>
      </c>
      <c r="X201" s="284">
        <f t="shared" si="267"/>
        <v>0</v>
      </c>
      <c r="Y201" s="284">
        <f t="shared" si="267"/>
        <v>0</v>
      </c>
      <c r="Z201" s="284">
        <f t="shared" si="267"/>
        <v>0</v>
      </c>
      <c r="AA201" s="284">
        <f t="shared" si="267"/>
        <v>0</v>
      </c>
      <c r="AB201" s="284">
        <f t="shared" si="267"/>
        <v>0</v>
      </c>
      <c r="AC201" s="284">
        <f t="shared" si="267"/>
        <v>0</v>
      </c>
      <c r="AD201" s="284">
        <f t="shared" si="267"/>
        <v>0</v>
      </c>
      <c r="AE201" s="284">
        <f t="shared" si="267"/>
        <v>0</v>
      </c>
      <c r="AF201" s="284">
        <f t="shared" si="268"/>
        <v>0</v>
      </c>
      <c r="AG201" s="284">
        <f t="shared" si="268"/>
        <v>0</v>
      </c>
      <c r="AH201" s="284">
        <f t="shared" si="268"/>
        <v>0</v>
      </c>
      <c r="AI201" s="284">
        <f t="shared" si="268"/>
        <v>0</v>
      </c>
      <c r="AJ201" s="284">
        <f t="shared" si="170"/>
        <v>0</v>
      </c>
      <c r="AK201" s="286">
        <f aca="true" t="shared" si="272" ref="AK201:AK230">+IF(ISERROR((AJ201/W201)),0,(AJ201/W201))</f>
        <v>0</v>
      </c>
      <c r="AL201" s="284">
        <f>+AL202</f>
        <v>0</v>
      </c>
      <c r="AM201" s="284">
        <f t="shared" si="268"/>
        <v>0</v>
      </c>
      <c r="AN201" s="284">
        <f t="shared" si="268"/>
        <v>0</v>
      </c>
      <c r="AO201" s="284">
        <f t="shared" si="268"/>
        <v>0</v>
      </c>
      <c r="AP201" s="284">
        <f t="shared" si="268"/>
        <v>0</v>
      </c>
      <c r="AQ201" s="284">
        <f t="shared" si="268"/>
        <v>0</v>
      </c>
      <c r="AR201" s="284">
        <f t="shared" si="268"/>
        <v>0</v>
      </c>
      <c r="AS201" s="284">
        <f t="shared" si="268"/>
        <v>0</v>
      </c>
      <c r="AT201" s="284">
        <f t="shared" si="268"/>
        <v>0</v>
      </c>
      <c r="AU201" s="284">
        <f t="shared" si="268"/>
        <v>0</v>
      </c>
      <c r="AV201" s="284">
        <f t="shared" si="269"/>
        <v>0</v>
      </c>
      <c r="AW201" s="284">
        <f t="shared" si="269"/>
        <v>0</v>
      </c>
      <c r="AX201" s="284">
        <f t="shared" si="269"/>
        <v>0</v>
      </c>
      <c r="AY201" s="284">
        <f t="shared" si="270"/>
        <v>0</v>
      </c>
      <c r="AZ201" s="286">
        <f t="shared" si="271"/>
        <v>0</v>
      </c>
      <c r="BA201" s="284">
        <f>+BA202</f>
        <v>0</v>
      </c>
      <c r="BB201" s="284">
        <f t="shared" si="269"/>
        <v>0</v>
      </c>
      <c r="BC201" s="284">
        <f t="shared" si="269"/>
        <v>0</v>
      </c>
      <c r="BD201" s="284">
        <f t="shared" si="269"/>
        <v>0</v>
      </c>
      <c r="BE201" s="284">
        <f t="shared" si="269"/>
        <v>0</v>
      </c>
      <c r="BF201" s="284">
        <f t="shared" si="269"/>
        <v>0</v>
      </c>
      <c r="BG201" s="284">
        <f t="shared" si="269"/>
        <v>0</v>
      </c>
      <c r="BH201" s="284">
        <f t="shared" si="269"/>
        <v>0</v>
      </c>
      <c r="BI201" s="284">
        <f t="shared" si="269"/>
        <v>0</v>
      </c>
      <c r="BJ201" s="284">
        <f t="shared" si="269"/>
        <v>0</v>
      </c>
      <c r="BK201" s="284">
        <f t="shared" si="269"/>
        <v>0</v>
      </c>
      <c r="BL201" s="284">
        <f t="shared" si="269"/>
        <v>0</v>
      </c>
      <c r="BM201" s="284">
        <f>+BM202</f>
        <v>0</v>
      </c>
      <c r="BN201" s="284">
        <f t="shared" si="171"/>
        <v>0</v>
      </c>
      <c r="BO201" s="286">
        <f t="shared" si="160"/>
        <v>0</v>
      </c>
      <c r="BP201" s="287">
        <f>+BP202</f>
        <v>0</v>
      </c>
      <c r="BR201" s="336"/>
      <c r="BS201" s="363"/>
      <c r="BT201" s="336"/>
      <c r="BU201" s="336"/>
    </row>
    <row r="202" spans="1:73" ht="12.75">
      <c r="A202" s="243">
        <v>3</v>
      </c>
      <c r="B202" s="243">
        <v>4</v>
      </c>
      <c r="C202" s="243">
        <v>1</v>
      </c>
      <c r="D202" s="243">
        <v>14</v>
      </c>
      <c r="E202" s="263" t="s">
        <v>77</v>
      </c>
      <c r="F202" s="263">
        <v>30</v>
      </c>
      <c r="G202" s="271" t="s">
        <v>262</v>
      </c>
      <c r="H202" s="244" t="s">
        <v>66</v>
      </c>
      <c r="I202" s="244"/>
      <c r="J202" s="244"/>
      <c r="K202" s="245"/>
      <c r="L202" s="245"/>
      <c r="M202" s="357"/>
      <c r="N202" s="246" t="s">
        <v>263</v>
      </c>
      <c r="O202" s="288">
        <f aca="true" t="shared" si="273" ref="O202:T202">+O203+O205</f>
        <v>0</v>
      </c>
      <c r="P202" s="288">
        <f t="shared" si="273"/>
        <v>0</v>
      </c>
      <c r="Q202" s="288">
        <f t="shared" si="273"/>
        <v>0</v>
      </c>
      <c r="R202" s="288">
        <f t="shared" si="273"/>
        <v>0</v>
      </c>
      <c r="S202" s="288">
        <f t="shared" si="273"/>
        <v>0</v>
      </c>
      <c r="T202" s="288">
        <f t="shared" si="273"/>
        <v>0</v>
      </c>
      <c r="U202" s="53">
        <f>O202+T202</f>
        <v>0</v>
      </c>
      <c r="V202" s="288">
        <f>+V203+V205</f>
        <v>0</v>
      </c>
      <c r="W202" s="288">
        <f>+W203+W205</f>
        <v>0</v>
      </c>
      <c r="X202" s="288">
        <f aca="true" t="shared" si="274" ref="X202:AI202">+X203+X205</f>
        <v>0</v>
      </c>
      <c r="Y202" s="288">
        <f t="shared" si="274"/>
        <v>0</v>
      </c>
      <c r="Z202" s="288">
        <f t="shared" si="274"/>
        <v>0</v>
      </c>
      <c r="AA202" s="288">
        <f t="shared" si="274"/>
        <v>0</v>
      </c>
      <c r="AB202" s="288">
        <f t="shared" si="274"/>
        <v>0</v>
      </c>
      <c r="AC202" s="288">
        <f t="shared" si="274"/>
        <v>0</v>
      </c>
      <c r="AD202" s="288">
        <f t="shared" si="274"/>
        <v>0</v>
      </c>
      <c r="AE202" s="288">
        <f t="shared" si="274"/>
        <v>0</v>
      </c>
      <c r="AF202" s="288">
        <f t="shared" si="274"/>
        <v>0</v>
      </c>
      <c r="AG202" s="288">
        <f t="shared" si="274"/>
        <v>0</v>
      </c>
      <c r="AH202" s="288">
        <f t="shared" si="274"/>
        <v>0</v>
      </c>
      <c r="AI202" s="288">
        <f t="shared" si="274"/>
        <v>0</v>
      </c>
      <c r="AJ202" s="288">
        <f t="shared" si="170"/>
        <v>0</v>
      </c>
      <c r="AK202" s="289">
        <f t="shared" si="272"/>
        <v>0</v>
      </c>
      <c r="AL202" s="288">
        <f>+AL203+AL205</f>
        <v>0</v>
      </c>
      <c r="AM202" s="288">
        <f aca="true" t="shared" si="275" ref="AM202:AX202">+AM203+AM205</f>
        <v>0</v>
      </c>
      <c r="AN202" s="288">
        <f t="shared" si="275"/>
        <v>0</v>
      </c>
      <c r="AO202" s="288">
        <f t="shared" si="275"/>
        <v>0</v>
      </c>
      <c r="AP202" s="288">
        <f t="shared" si="275"/>
        <v>0</v>
      </c>
      <c r="AQ202" s="288">
        <f t="shared" si="275"/>
        <v>0</v>
      </c>
      <c r="AR202" s="288">
        <f t="shared" si="275"/>
        <v>0</v>
      </c>
      <c r="AS202" s="288">
        <f t="shared" si="275"/>
        <v>0</v>
      </c>
      <c r="AT202" s="288">
        <f t="shared" si="275"/>
        <v>0</v>
      </c>
      <c r="AU202" s="288">
        <f t="shared" si="275"/>
        <v>0</v>
      </c>
      <c r="AV202" s="288">
        <f t="shared" si="275"/>
        <v>0</v>
      </c>
      <c r="AW202" s="288">
        <f t="shared" si="275"/>
        <v>0</v>
      </c>
      <c r="AX202" s="288">
        <f t="shared" si="275"/>
        <v>0</v>
      </c>
      <c r="AY202" s="288">
        <f t="shared" si="270"/>
        <v>0</v>
      </c>
      <c r="AZ202" s="289">
        <f t="shared" si="271"/>
        <v>0</v>
      </c>
      <c r="BA202" s="288">
        <f>+BA203+BA205</f>
        <v>0</v>
      </c>
      <c r="BB202" s="288">
        <f aca="true" t="shared" si="276" ref="BB202:BM202">+BB203+BB205</f>
        <v>0</v>
      </c>
      <c r="BC202" s="288">
        <f t="shared" si="276"/>
        <v>0</v>
      </c>
      <c r="BD202" s="288">
        <f t="shared" si="276"/>
        <v>0</v>
      </c>
      <c r="BE202" s="288">
        <f t="shared" si="276"/>
        <v>0</v>
      </c>
      <c r="BF202" s="288">
        <f t="shared" si="276"/>
        <v>0</v>
      </c>
      <c r="BG202" s="288">
        <f t="shared" si="276"/>
        <v>0</v>
      </c>
      <c r="BH202" s="288">
        <f t="shared" si="276"/>
        <v>0</v>
      </c>
      <c r="BI202" s="288">
        <f t="shared" si="276"/>
        <v>0</v>
      </c>
      <c r="BJ202" s="288">
        <f t="shared" si="276"/>
        <v>0</v>
      </c>
      <c r="BK202" s="288">
        <f t="shared" si="276"/>
        <v>0</v>
      </c>
      <c r="BL202" s="288">
        <f t="shared" si="276"/>
        <v>0</v>
      </c>
      <c r="BM202" s="288">
        <f t="shared" si="276"/>
        <v>0</v>
      </c>
      <c r="BN202" s="288">
        <f t="shared" si="171"/>
        <v>0</v>
      </c>
      <c r="BO202" s="289">
        <f t="shared" si="160"/>
        <v>0</v>
      </c>
      <c r="BP202" s="290">
        <f>+BP203+BP205</f>
        <v>0</v>
      </c>
      <c r="BR202" s="336"/>
      <c r="BS202" s="363"/>
      <c r="BT202" s="336"/>
      <c r="BU202" s="336"/>
    </row>
    <row r="203" spans="1:73" ht="12.75">
      <c r="A203" s="249">
        <v>3</v>
      </c>
      <c r="B203" s="249">
        <v>4</v>
      </c>
      <c r="C203" s="249">
        <v>1</v>
      </c>
      <c r="D203" s="249">
        <v>14</v>
      </c>
      <c r="E203" s="264" t="s">
        <v>77</v>
      </c>
      <c r="F203" s="267" t="s">
        <v>264</v>
      </c>
      <c r="G203" s="267" t="s">
        <v>262</v>
      </c>
      <c r="H203" s="250" t="s">
        <v>66</v>
      </c>
      <c r="I203" s="250" t="s">
        <v>75</v>
      </c>
      <c r="J203" s="250"/>
      <c r="K203" s="291"/>
      <c r="L203" s="250"/>
      <c r="M203" s="357"/>
      <c r="N203" s="252" t="s">
        <v>249</v>
      </c>
      <c r="O203" s="253">
        <f aca="true" t="shared" si="277" ref="O203:T203">+O204</f>
        <v>0</v>
      </c>
      <c r="P203" s="253">
        <f t="shared" si="277"/>
        <v>0</v>
      </c>
      <c r="Q203" s="253">
        <f t="shared" si="277"/>
        <v>0</v>
      </c>
      <c r="R203" s="253">
        <f t="shared" si="277"/>
        <v>0</v>
      </c>
      <c r="S203" s="253">
        <f t="shared" si="277"/>
        <v>0</v>
      </c>
      <c r="T203" s="253">
        <f t="shared" si="277"/>
        <v>0</v>
      </c>
      <c r="U203" s="254">
        <f>O203+T203</f>
        <v>0</v>
      </c>
      <c r="V203" s="253">
        <f>+V204</f>
        <v>0</v>
      </c>
      <c r="W203" s="253">
        <f>+W204</f>
        <v>0</v>
      </c>
      <c r="X203" s="253">
        <f aca="true" t="shared" si="278" ref="X203:AI203">+X204</f>
        <v>0</v>
      </c>
      <c r="Y203" s="253">
        <f t="shared" si="278"/>
        <v>0</v>
      </c>
      <c r="Z203" s="253">
        <f t="shared" si="278"/>
        <v>0</v>
      </c>
      <c r="AA203" s="253">
        <f t="shared" si="278"/>
        <v>0</v>
      </c>
      <c r="AB203" s="253">
        <f t="shared" si="278"/>
        <v>0</v>
      </c>
      <c r="AC203" s="253">
        <f t="shared" si="278"/>
        <v>0</v>
      </c>
      <c r="AD203" s="253">
        <f t="shared" si="278"/>
        <v>0</v>
      </c>
      <c r="AE203" s="253">
        <f t="shared" si="278"/>
        <v>0</v>
      </c>
      <c r="AF203" s="253">
        <f t="shared" si="278"/>
        <v>0</v>
      </c>
      <c r="AG203" s="253">
        <f t="shared" si="278"/>
        <v>0</v>
      </c>
      <c r="AH203" s="253">
        <f t="shared" si="278"/>
        <v>0</v>
      </c>
      <c r="AI203" s="253">
        <f t="shared" si="278"/>
        <v>0</v>
      </c>
      <c r="AJ203" s="253">
        <f t="shared" si="170"/>
        <v>0</v>
      </c>
      <c r="AK203" s="255">
        <f t="shared" si="272"/>
        <v>0</v>
      </c>
      <c r="AL203" s="253">
        <f>+AL204</f>
        <v>0</v>
      </c>
      <c r="AM203" s="253">
        <f aca="true" t="shared" si="279" ref="AM203:AX203">+AM204</f>
        <v>0</v>
      </c>
      <c r="AN203" s="253">
        <f t="shared" si="279"/>
        <v>0</v>
      </c>
      <c r="AO203" s="253">
        <f t="shared" si="279"/>
        <v>0</v>
      </c>
      <c r="AP203" s="253">
        <f t="shared" si="279"/>
        <v>0</v>
      </c>
      <c r="AQ203" s="253">
        <f t="shared" si="279"/>
        <v>0</v>
      </c>
      <c r="AR203" s="253">
        <f t="shared" si="279"/>
        <v>0</v>
      </c>
      <c r="AS203" s="253">
        <f t="shared" si="279"/>
        <v>0</v>
      </c>
      <c r="AT203" s="253">
        <f t="shared" si="279"/>
        <v>0</v>
      </c>
      <c r="AU203" s="253">
        <f t="shared" si="279"/>
        <v>0</v>
      </c>
      <c r="AV203" s="253">
        <f t="shared" si="279"/>
        <v>0</v>
      </c>
      <c r="AW203" s="253">
        <f t="shared" si="279"/>
        <v>0</v>
      </c>
      <c r="AX203" s="253">
        <f t="shared" si="279"/>
        <v>0</v>
      </c>
      <c r="AY203" s="253">
        <f t="shared" si="270"/>
        <v>0</v>
      </c>
      <c r="AZ203" s="255">
        <f t="shared" si="271"/>
        <v>0</v>
      </c>
      <c r="BA203" s="253">
        <f>+BA204</f>
        <v>0</v>
      </c>
      <c r="BB203" s="253">
        <f aca="true" t="shared" si="280" ref="BB203:BM203">+BB204</f>
        <v>0</v>
      </c>
      <c r="BC203" s="253">
        <f t="shared" si="280"/>
        <v>0</v>
      </c>
      <c r="BD203" s="253">
        <f t="shared" si="280"/>
        <v>0</v>
      </c>
      <c r="BE203" s="253">
        <f t="shared" si="280"/>
        <v>0</v>
      </c>
      <c r="BF203" s="253">
        <f t="shared" si="280"/>
        <v>0</v>
      </c>
      <c r="BG203" s="253">
        <f t="shared" si="280"/>
        <v>0</v>
      </c>
      <c r="BH203" s="253">
        <f t="shared" si="280"/>
        <v>0</v>
      </c>
      <c r="BI203" s="253">
        <f t="shared" si="280"/>
        <v>0</v>
      </c>
      <c r="BJ203" s="253">
        <f t="shared" si="280"/>
        <v>0</v>
      </c>
      <c r="BK203" s="253">
        <f t="shared" si="280"/>
        <v>0</v>
      </c>
      <c r="BL203" s="253">
        <f t="shared" si="280"/>
        <v>0</v>
      </c>
      <c r="BM203" s="253">
        <f t="shared" si="280"/>
        <v>0</v>
      </c>
      <c r="BN203" s="253">
        <f t="shared" si="171"/>
        <v>0</v>
      </c>
      <c r="BO203" s="255">
        <f t="shared" si="160"/>
        <v>0</v>
      </c>
      <c r="BP203" s="256">
        <f>+BP204</f>
        <v>0</v>
      </c>
      <c r="BR203" s="336"/>
      <c r="BS203" s="363"/>
      <c r="BT203" s="336"/>
      <c r="BU203" s="336"/>
    </row>
    <row r="204" spans="1:73" ht="38.25">
      <c r="A204" s="257">
        <v>3</v>
      </c>
      <c r="B204" s="257">
        <v>4</v>
      </c>
      <c r="C204" s="257">
        <v>1</v>
      </c>
      <c r="D204" s="257">
        <v>14</v>
      </c>
      <c r="E204" s="257" t="s">
        <v>77</v>
      </c>
      <c r="F204" s="257" t="s">
        <v>264</v>
      </c>
      <c r="G204" s="258" t="s">
        <v>262</v>
      </c>
      <c r="H204" s="258" t="s">
        <v>66</v>
      </c>
      <c r="I204" s="258" t="s">
        <v>75</v>
      </c>
      <c r="J204" s="258" t="s">
        <v>72</v>
      </c>
      <c r="K204" s="259"/>
      <c r="L204" s="260" t="s">
        <v>265</v>
      </c>
      <c r="M204" s="353"/>
      <c r="N204" s="261" t="s">
        <v>266</v>
      </c>
      <c r="O204" s="262">
        <v>0</v>
      </c>
      <c r="P204" s="262">
        <v>0</v>
      </c>
      <c r="Q204" s="262">
        <v>0</v>
      </c>
      <c r="R204" s="262">
        <v>0</v>
      </c>
      <c r="S204" s="262">
        <v>0</v>
      </c>
      <c r="T204" s="94">
        <f>-P204+Q204-R204+S204</f>
        <v>0</v>
      </c>
      <c r="U204" s="94">
        <f>O204+T204</f>
        <v>0</v>
      </c>
      <c r="V204" s="262"/>
      <c r="W204" s="94">
        <f>+U204-V204</f>
        <v>0</v>
      </c>
      <c r="X204" s="262">
        <v>0</v>
      </c>
      <c r="Y204" s="262">
        <v>0</v>
      </c>
      <c r="Z204" s="262">
        <v>0</v>
      </c>
      <c r="AA204" s="262">
        <v>0</v>
      </c>
      <c r="AB204" s="262">
        <v>0</v>
      </c>
      <c r="AC204" s="262">
        <v>0</v>
      </c>
      <c r="AD204" s="262">
        <v>0</v>
      </c>
      <c r="AE204" s="262">
        <v>0</v>
      </c>
      <c r="AF204" s="262">
        <v>0</v>
      </c>
      <c r="AG204" s="262">
        <v>0</v>
      </c>
      <c r="AH204" s="262">
        <v>0</v>
      </c>
      <c r="AI204" s="262"/>
      <c r="AJ204" s="205">
        <f t="shared" si="170"/>
        <v>0</v>
      </c>
      <c r="AK204" s="206">
        <f t="shared" si="272"/>
        <v>0</v>
      </c>
      <c r="AL204" s="94">
        <f>W204-AJ204</f>
        <v>0</v>
      </c>
      <c r="AM204" s="262">
        <v>0</v>
      </c>
      <c r="AN204" s="262">
        <v>0</v>
      </c>
      <c r="AO204" s="262">
        <v>0</v>
      </c>
      <c r="AP204" s="262">
        <v>0</v>
      </c>
      <c r="AQ204" s="262">
        <v>0</v>
      </c>
      <c r="AR204" s="262">
        <v>0</v>
      </c>
      <c r="AS204" s="262">
        <v>0</v>
      </c>
      <c r="AT204" s="262">
        <v>0</v>
      </c>
      <c r="AU204" s="262">
        <v>0</v>
      </c>
      <c r="AV204" s="262">
        <v>0</v>
      </c>
      <c r="AW204" s="262">
        <v>0</v>
      </c>
      <c r="AX204" s="262">
        <v>0</v>
      </c>
      <c r="AY204" s="205">
        <f t="shared" si="270"/>
        <v>0</v>
      </c>
      <c r="AZ204" s="206">
        <f t="shared" si="271"/>
        <v>0</v>
      </c>
      <c r="BA204" s="94">
        <f>AJ204-AY204</f>
        <v>0</v>
      </c>
      <c r="BB204" s="93">
        <f>+AM204</f>
        <v>0</v>
      </c>
      <c r="BC204" s="262">
        <v>0</v>
      </c>
      <c r="BD204" s="262">
        <v>0</v>
      </c>
      <c r="BE204" s="262">
        <v>0</v>
      </c>
      <c r="BF204" s="262">
        <v>0</v>
      </c>
      <c r="BG204" s="262">
        <v>0</v>
      </c>
      <c r="BH204" s="262">
        <v>0</v>
      </c>
      <c r="BI204" s="262">
        <v>0</v>
      </c>
      <c r="BJ204" s="262">
        <v>0</v>
      </c>
      <c r="BK204" s="262">
        <v>0</v>
      </c>
      <c r="BL204" s="262">
        <v>0</v>
      </c>
      <c r="BM204" s="262">
        <v>0</v>
      </c>
      <c r="BN204" s="205">
        <f t="shared" si="171"/>
        <v>0</v>
      </c>
      <c r="BO204" s="206">
        <f aca="true" t="shared" si="281" ref="BO204:BO230">+IF(ISERROR((BN204/AY204)),0,(BN204/AY204))</f>
        <v>0</v>
      </c>
      <c r="BP204" s="96">
        <f>AY204-BN204</f>
        <v>0</v>
      </c>
      <c r="BR204" s="336"/>
      <c r="BS204" s="363"/>
      <c r="BT204" s="336"/>
      <c r="BU204" s="336"/>
    </row>
    <row r="205" spans="1:73" ht="12.75">
      <c r="A205" s="249">
        <v>3</v>
      </c>
      <c r="B205" s="249">
        <v>4</v>
      </c>
      <c r="C205" s="249">
        <v>1</v>
      </c>
      <c r="D205" s="249">
        <v>14</v>
      </c>
      <c r="E205" s="264" t="s">
        <v>77</v>
      </c>
      <c r="F205" s="267" t="s">
        <v>264</v>
      </c>
      <c r="G205" s="267" t="s">
        <v>262</v>
      </c>
      <c r="H205" s="250" t="s">
        <v>66</v>
      </c>
      <c r="I205" s="250" t="s">
        <v>77</v>
      </c>
      <c r="J205" s="250"/>
      <c r="K205" s="291"/>
      <c r="L205" s="250"/>
      <c r="M205" s="357"/>
      <c r="N205" s="252" t="s">
        <v>234</v>
      </c>
      <c r="O205" s="253">
        <f aca="true" t="shared" si="282" ref="O205:T205">+O206</f>
        <v>0</v>
      </c>
      <c r="P205" s="253">
        <f t="shared" si="282"/>
        <v>0</v>
      </c>
      <c r="Q205" s="253">
        <f t="shared" si="282"/>
        <v>0</v>
      </c>
      <c r="R205" s="253">
        <f t="shared" si="282"/>
        <v>0</v>
      </c>
      <c r="S205" s="253">
        <f t="shared" si="282"/>
        <v>0</v>
      </c>
      <c r="T205" s="253">
        <f t="shared" si="282"/>
        <v>0</v>
      </c>
      <c r="U205" s="254">
        <f>+O205+T205</f>
        <v>0</v>
      </c>
      <c r="V205" s="253">
        <f>+V206</f>
        <v>0</v>
      </c>
      <c r="W205" s="253">
        <f>+W206</f>
        <v>0</v>
      </c>
      <c r="X205" s="253">
        <f aca="true" t="shared" si="283" ref="X205:AI205">+X206</f>
        <v>0</v>
      </c>
      <c r="Y205" s="253">
        <f t="shared" si="283"/>
        <v>0</v>
      </c>
      <c r="Z205" s="253">
        <f t="shared" si="283"/>
        <v>0</v>
      </c>
      <c r="AA205" s="253">
        <f t="shared" si="283"/>
        <v>0</v>
      </c>
      <c r="AB205" s="253">
        <f t="shared" si="283"/>
        <v>0</v>
      </c>
      <c r="AC205" s="253">
        <f t="shared" si="283"/>
        <v>0</v>
      </c>
      <c r="AD205" s="253">
        <f t="shared" si="283"/>
        <v>0</v>
      </c>
      <c r="AE205" s="253">
        <f t="shared" si="283"/>
        <v>0</v>
      </c>
      <c r="AF205" s="253">
        <f t="shared" si="283"/>
        <v>0</v>
      </c>
      <c r="AG205" s="253">
        <f t="shared" si="283"/>
        <v>0</v>
      </c>
      <c r="AH205" s="253">
        <f t="shared" si="283"/>
        <v>0</v>
      </c>
      <c r="AI205" s="253">
        <f t="shared" si="283"/>
        <v>0</v>
      </c>
      <c r="AJ205" s="253">
        <f t="shared" si="170"/>
        <v>0</v>
      </c>
      <c r="AK205" s="255">
        <f t="shared" si="272"/>
        <v>0</v>
      </c>
      <c r="AL205" s="253">
        <f>+AL206</f>
        <v>0</v>
      </c>
      <c r="AM205" s="253">
        <f aca="true" t="shared" si="284" ref="AM205:AX205">+AM206</f>
        <v>0</v>
      </c>
      <c r="AN205" s="253">
        <f t="shared" si="284"/>
        <v>0</v>
      </c>
      <c r="AO205" s="253">
        <f t="shared" si="284"/>
        <v>0</v>
      </c>
      <c r="AP205" s="253">
        <f t="shared" si="284"/>
        <v>0</v>
      </c>
      <c r="AQ205" s="253">
        <f t="shared" si="284"/>
        <v>0</v>
      </c>
      <c r="AR205" s="253">
        <f t="shared" si="284"/>
        <v>0</v>
      </c>
      <c r="AS205" s="253">
        <f t="shared" si="284"/>
        <v>0</v>
      </c>
      <c r="AT205" s="253">
        <f t="shared" si="284"/>
        <v>0</v>
      </c>
      <c r="AU205" s="253">
        <f t="shared" si="284"/>
        <v>0</v>
      </c>
      <c r="AV205" s="253">
        <f t="shared" si="284"/>
        <v>0</v>
      </c>
      <c r="AW205" s="253">
        <f t="shared" si="284"/>
        <v>0</v>
      </c>
      <c r="AX205" s="253">
        <f t="shared" si="284"/>
        <v>0</v>
      </c>
      <c r="AY205" s="253">
        <f t="shared" si="270"/>
        <v>0</v>
      </c>
      <c r="AZ205" s="255">
        <f t="shared" si="271"/>
        <v>0</v>
      </c>
      <c r="BA205" s="253">
        <f>+BA206</f>
        <v>0</v>
      </c>
      <c r="BB205" s="253">
        <f aca="true" t="shared" si="285" ref="BB205:BM205">+BB206</f>
        <v>0</v>
      </c>
      <c r="BC205" s="253">
        <f t="shared" si="285"/>
        <v>0</v>
      </c>
      <c r="BD205" s="253">
        <f t="shared" si="285"/>
        <v>0</v>
      </c>
      <c r="BE205" s="253">
        <f t="shared" si="285"/>
        <v>0</v>
      </c>
      <c r="BF205" s="253">
        <f t="shared" si="285"/>
        <v>0</v>
      </c>
      <c r="BG205" s="253">
        <f t="shared" si="285"/>
        <v>0</v>
      </c>
      <c r="BH205" s="253">
        <f t="shared" si="285"/>
        <v>0</v>
      </c>
      <c r="BI205" s="253">
        <f t="shared" si="285"/>
        <v>0</v>
      </c>
      <c r="BJ205" s="253">
        <f t="shared" si="285"/>
        <v>0</v>
      </c>
      <c r="BK205" s="253">
        <f t="shared" si="285"/>
        <v>0</v>
      </c>
      <c r="BL205" s="253">
        <f t="shared" si="285"/>
        <v>0</v>
      </c>
      <c r="BM205" s="253">
        <f t="shared" si="285"/>
        <v>0</v>
      </c>
      <c r="BN205" s="253">
        <f t="shared" si="171"/>
        <v>0</v>
      </c>
      <c r="BO205" s="255">
        <f t="shared" si="281"/>
        <v>0</v>
      </c>
      <c r="BP205" s="256">
        <f>+BP206</f>
        <v>0</v>
      </c>
      <c r="BR205" s="336"/>
      <c r="BS205" s="363"/>
      <c r="BT205" s="336"/>
      <c r="BU205" s="336"/>
    </row>
    <row r="206" spans="1:73" ht="38.25">
      <c r="A206" s="257">
        <v>3</v>
      </c>
      <c r="B206" s="257">
        <v>4</v>
      </c>
      <c r="C206" s="257">
        <v>1</v>
      </c>
      <c r="D206" s="257">
        <v>14</v>
      </c>
      <c r="E206" s="257" t="s">
        <v>77</v>
      </c>
      <c r="F206" s="257" t="s">
        <v>264</v>
      </c>
      <c r="G206" s="258" t="s">
        <v>262</v>
      </c>
      <c r="H206" s="258" t="s">
        <v>66</v>
      </c>
      <c r="I206" s="258" t="s">
        <v>77</v>
      </c>
      <c r="J206" s="258" t="s">
        <v>72</v>
      </c>
      <c r="K206" s="259"/>
      <c r="L206" s="260" t="s">
        <v>267</v>
      </c>
      <c r="M206" s="353"/>
      <c r="N206" s="261" t="s">
        <v>268</v>
      </c>
      <c r="O206" s="262">
        <v>0</v>
      </c>
      <c r="P206" s="262">
        <v>0</v>
      </c>
      <c r="Q206" s="262">
        <v>0</v>
      </c>
      <c r="R206" s="262">
        <v>0</v>
      </c>
      <c r="S206" s="262">
        <v>0</v>
      </c>
      <c r="T206" s="94">
        <f>-P206+Q206-R206+S206</f>
        <v>0</v>
      </c>
      <c r="U206" s="94">
        <f>+O206+T206</f>
        <v>0</v>
      </c>
      <c r="V206" s="262"/>
      <c r="W206" s="94">
        <f>+U206-V206</f>
        <v>0</v>
      </c>
      <c r="X206" s="262">
        <v>0</v>
      </c>
      <c r="Y206" s="262">
        <v>0</v>
      </c>
      <c r="Z206" s="262">
        <v>0</v>
      </c>
      <c r="AA206" s="262">
        <v>0</v>
      </c>
      <c r="AB206" s="262">
        <v>0</v>
      </c>
      <c r="AC206" s="262">
        <v>0</v>
      </c>
      <c r="AD206" s="262">
        <v>0</v>
      </c>
      <c r="AE206" s="262">
        <v>0</v>
      </c>
      <c r="AF206" s="262">
        <v>0</v>
      </c>
      <c r="AG206" s="262">
        <v>0</v>
      </c>
      <c r="AH206" s="262">
        <v>0</v>
      </c>
      <c r="AI206" s="262">
        <v>0</v>
      </c>
      <c r="AJ206" s="205">
        <f>IF(W206&gt;=SUM(X206:AI206),SUM(X206:AI206),"ERROR")</f>
        <v>0</v>
      </c>
      <c r="AK206" s="206">
        <f t="shared" si="272"/>
        <v>0</v>
      </c>
      <c r="AL206" s="94">
        <f>W206-AJ206</f>
        <v>0</v>
      </c>
      <c r="AM206" s="262">
        <v>0</v>
      </c>
      <c r="AN206" s="262">
        <v>0</v>
      </c>
      <c r="AO206" s="262">
        <v>0</v>
      </c>
      <c r="AP206" s="262">
        <v>0</v>
      </c>
      <c r="AQ206" s="262">
        <v>0</v>
      </c>
      <c r="AR206" s="262">
        <v>0</v>
      </c>
      <c r="AS206" s="262">
        <v>0</v>
      </c>
      <c r="AT206" s="262">
        <v>0</v>
      </c>
      <c r="AU206" s="262">
        <v>0</v>
      </c>
      <c r="AV206" s="262">
        <v>0</v>
      </c>
      <c r="AW206" s="262">
        <v>0</v>
      </c>
      <c r="AX206" s="262">
        <v>0</v>
      </c>
      <c r="AY206" s="205">
        <f t="shared" si="270"/>
        <v>0</v>
      </c>
      <c r="AZ206" s="206">
        <f t="shared" si="271"/>
        <v>0</v>
      </c>
      <c r="BA206" s="94">
        <f>AJ206-AY206</f>
        <v>0</v>
      </c>
      <c r="BB206" s="93">
        <f>+AM206</f>
        <v>0</v>
      </c>
      <c r="BC206" s="262">
        <v>0</v>
      </c>
      <c r="BD206" s="262">
        <v>0</v>
      </c>
      <c r="BE206" s="262">
        <v>0</v>
      </c>
      <c r="BF206" s="262">
        <v>0</v>
      </c>
      <c r="BG206" s="262">
        <v>0</v>
      </c>
      <c r="BH206" s="262">
        <v>0</v>
      </c>
      <c r="BI206" s="262">
        <v>0</v>
      </c>
      <c r="BJ206" s="262">
        <v>0</v>
      </c>
      <c r="BK206" s="262">
        <v>0</v>
      </c>
      <c r="BL206" s="262">
        <v>0</v>
      </c>
      <c r="BM206" s="262">
        <v>0</v>
      </c>
      <c r="BN206" s="205">
        <f t="shared" si="171"/>
        <v>0</v>
      </c>
      <c r="BO206" s="206">
        <f t="shared" si="281"/>
        <v>0</v>
      </c>
      <c r="BP206" s="96">
        <f>AY206-BN206</f>
        <v>0</v>
      </c>
      <c r="BR206" s="336"/>
      <c r="BS206" s="363"/>
      <c r="BT206" s="336"/>
      <c r="BU206" s="336"/>
    </row>
    <row r="207" spans="1:73" ht="12.75">
      <c r="A207" s="221">
        <v>3</v>
      </c>
      <c r="B207" s="221">
        <v>4</v>
      </c>
      <c r="C207" s="221">
        <v>1</v>
      </c>
      <c r="D207" s="221">
        <v>15</v>
      </c>
      <c r="E207" s="221"/>
      <c r="F207" s="221"/>
      <c r="G207" s="221"/>
      <c r="H207" s="221"/>
      <c r="I207" s="221"/>
      <c r="J207" s="221"/>
      <c r="K207" s="221"/>
      <c r="L207" s="221"/>
      <c r="M207" s="357"/>
      <c r="N207" s="223" t="s">
        <v>269</v>
      </c>
      <c r="O207" s="224">
        <f aca="true" t="shared" si="286" ref="O207:AI207">+O208+O217</f>
        <v>9560434000</v>
      </c>
      <c r="P207" s="224">
        <f t="shared" si="286"/>
        <v>0</v>
      </c>
      <c r="Q207" s="224">
        <f t="shared" si="286"/>
        <v>0</v>
      </c>
      <c r="R207" s="224">
        <f t="shared" si="286"/>
        <v>0</v>
      </c>
      <c r="S207" s="224">
        <f t="shared" si="286"/>
        <v>0</v>
      </c>
      <c r="T207" s="224">
        <f t="shared" si="286"/>
        <v>0</v>
      </c>
      <c r="U207" s="224">
        <f t="shared" si="286"/>
        <v>9560434000</v>
      </c>
      <c r="V207" s="224">
        <f t="shared" si="286"/>
        <v>0</v>
      </c>
      <c r="W207" s="224">
        <f t="shared" si="286"/>
        <v>9560434000</v>
      </c>
      <c r="X207" s="224">
        <f t="shared" si="286"/>
        <v>0</v>
      </c>
      <c r="Y207" s="224">
        <f t="shared" si="286"/>
        <v>0</v>
      </c>
      <c r="Z207" s="224">
        <f t="shared" si="286"/>
        <v>0</v>
      </c>
      <c r="AA207" s="224">
        <f t="shared" si="286"/>
        <v>0</v>
      </c>
      <c r="AB207" s="224">
        <f t="shared" si="286"/>
        <v>0</v>
      </c>
      <c r="AC207" s="224">
        <f t="shared" si="286"/>
        <v>0</v>
      </c>
      <c r="AD207" s="224">
        <f t="shared" si="286"/>
        <v>0</v>
      </c>
      <c r="AE207" s="224">
        <f t="shared" si="286"/>
        <v>0</v>
      </c>
      <c r="AF207" s="224">
        <f t="shared" si="286"/>
        <v>0</v>
      </c>
      <c r="AG207" s="224">
        <f t="shared" si="286"/>
        <v>0</v>
      </c>
      <c r="AH207" s="224">
        <f t="shared" si="286"/>
        <v>0</v>
      </c>
      <c r="AI207" s="224">
        <f t="shared" si="286"/>
        <v>0</v>
      </c>
      <c r="AJ207" s="224">
        <f t="shared" si="170"/>
        <v>0</v>
      </c>
      <c r="AK207" s="225">
        <f t="shared" si="272"/>
        <v>0</v>
      </c>
      <c r="AL207" s="224">
        <f>+AL208+AL217</f>
        <v>9560434000</v>
      </c>
      <c r="AM207" s="224">
        <f aca="true" t="shared" si="287" ref="AM207:AX207">+AM208+AM217</f>
        <v>0</v>
      </c>
      <c r="AN207" s="224">
        <f t="shared" si="287"/>
        <v>0</v>
      </c>
      <c r="AO207" s="224">
        <f t="shared" si="287"/>
        <v>0</v>
      </c>
      <c r="AP207" s="224">
        <f t="shared" si="287"/>
        <v>0</v>
      </c>
      <c r="AQ207" s="224">
        <f t="shared" si="287"/>
        <v>0</v>
      </c>
      <c r="AR207" s="224">
        <f t="shared" si="287"/>
        <v>0</v>
      </c>
      <c r="AS207" s="224">
        <f t="shared" si="287"/>
        <v>0</v>
      </c>
      <c r="AT207" s="224">
        <f t="shared" si="287"/>
        <v>0</v>
      </c>
      <c r="AU207" s="224">
        <f t="shared" si="287"/>
        <v>0</v>
      </c>
      <c r="AV207" s="224">
        <f t="shared" si="287"/>
        <v>0</v>
      </c>
      <c r="AW207" s="224">
        <f t="shared" si="287"/>
        <v>0</v>
      </c>
      <c r="AX207" s="224">
        <f t="shared" si="287"/>
        <v>0</v>
      </c>
      <c r="AY207" s="224">
        <f t="shared" si="270"/>
        <v>0</v>
      </c>
      <c r="AZ207" s="225">
        <f t="shared" si="271"/>
        <v>0</v>
      </c>
      <c r="BA207" s="224">
        <f>+BA208+BA217</f>
        <v>0</v>
      </c>
      <c r="BB207" s="224">
        <f aca="true" t="shared" si="288" ref="BB207:BM207">+BB208+BB217</f>
        <v>0</v>
      </c>
      <c r="BC207" s="224">
        <f t="shared" si="288"/>
        <v>0</v>
      </c>
      <c r="BD207" s="224">
        <f t="shared" si="288"/>
        <v>0</v>
      </c>
      <c r="BE207" s="224">
        <f t="shared" si="288"/>
        <v>0</v>
      </c>
      <c r="BF207" s="224">
        <f t="shared" si="288"/>
        <v>0</v>
      </c>
      <c r="BG207" s="224">
        <f t="shared" si="288"/>
        <v>0</v>
      </c>
      <c r="BH207" s="224">
        <f t="shared" si="288"/>
        <v>0</v>
      </c>
      <c r="BI207" s="224">
        <f t="shared" si="288"/>
        <v>0</v>
      </c>
      <c r="BJ207" s="224">
        <f t="shared" si="288"/>
        <v>0</v>
      </c>
      <c r="BK207" s="224">
        <f t="shared" si="288"/>
        <v>0</v>
      </c>
      <c r="BL207" s="224">
        <f t="shared" si="288"/>
        <v>0</v>
      </c>
      <c r="BM207" s="224">
        <f t="shared" si="288"/>
        <v>0</v>
      </c>
      <c r="BN207" s="224">
        <f t="shared" si="171"/>
        <v>0</v>
      </c>
      <c r="BO207" s="225">
        <f t="shared" si="281"/>
        <v>0</v>
      </c>
      <c r="BP207" s="226">
        <f>+BP208+BP217</f>
        <v>0</v>
      </c>
      <c r="BR207" s="336"/>
      <c r="BS207" s="363"/>
      <c r="BT207" s="336"/>
      <c r="BU207" s="336"/>
    </row>
    <row r="208" spans="1:73" ht="12.75">
      <c r="A208" s="228">
        <v>3</v>
      </c>
      <c r="B208" s="228">
        <v>4</v>
      </c>
      <c r="C208" s="228">
        <v>1</v>
      </c>
      <c r="D208" s="228">
        <v>15</v>
      </c>
      <c r="E208" s="229" t="s">
        <v>72</v>
      </c>
      <c r="F208" s="229"/>
      <c r="G208" s="229"/>
      <c r="H208" s="229"/>
      <c r="I208" s="229"/>
      <c r="J208" s="229"/>
      <c r="K208" s="229"/>
      <c r="L208" s="229"/>
      <c r="M208" s="350"/>
      <c r="N208" s="230" t="s">
        <v>270</v>
      </c>
      <c r="O208" s="231">
        <f>+O209</f>
        <v>9560434000</v>
      </c>
      <c r="P208" s="231">
        <f aca="true" t="shared" si="289" ref="P208:AE210">+P209</f>
        <v>0</v>
      </c>
      <c r="Q208" s="231">
        <f t="shared" si="289"/>
        <v>0</v>
      </c>
      <c r="R208" s="231">
        <f t="shared" si="289"/>
        <v>0</v>
      </c>
      <c r="S208" s="231">
        <f t="shared" si="289"/>
        <v>0</v>
      </c>
      <c r="T208" s="231">
        <f t="shared" si="289"/>
        <v>0</v>
      </c>
      <c r="U208" s="232">
        <f t="shared" si="289"/>
        <v>9560434000</v>
      </c>
      <c r="V208" s="231">
        <f t="shared" si="289"/>
        <v>0</v>
      </c>
      <c r="W208" s="231">
        <f t="shared" si="289"/>
        <v>9560434000</v>
      </c>
      <c r="X208" s="231">
        <f t="shared" si="289"/>
        <v>0</v>
      </c>
      <c r="Y208" s="231">
        <f t="shared" si="289"/>
        <v>0</v>
      </c>
      <c r="Z208" s="231">
        <f t="shared" si="289"/>
        <v>0</v>
      </c>
      <c r="AA208" s="231">
        <f t="shared" si="289"/>
        <v>0</v>
      </c>
      <c r="AB208" s="231">
        <f t="shared" si="289"/>
        <v>0</v>
      </c>
      <c r="AC208" s="231">
        <f t="shared" si="289"/>
        <v>0</v>
      </c>
      <c r="AD208" s="231">
        <f t="shared" si="289"/>
        <v>0</v>
      </c>
      <c r="AE208" s="231">
        <f t="shared" si="289"/>
        <v>0</v>
      </c>
      <c r="AF208" s="231">
        <f aca="true" t="shared" si="290" ref="AF208:AI210">+AF209</f>
        <v>0</v>
      </c>
      <c r="AG208" s="231">
        <f t="shared" si="290"/>
        <v>0</v>
      </c>
      <c r="AH208" s="231">
        <f t="shared" si="290"/>
        <v>0</v>
      </c>
      <c r="AI208" s="231">
        <f t="shared" si="290"/>
        <v>0</v>
      </c>
      <c r="AJ208" s="231">
        <f aca="true" t="shared" si="291" ref="AJ208:AJ216">IF(W208&gt;=SUM(X208:AI208),SUM(X208:AI208),"ERROR")</f>
        <v>0</v>
      </c>
      <c r="AK208" s="233">
        <f t="shared" si="272"/>
        <v>0</v>
      </c>
      <c r="AL208" s="231">
        <f>+AL209</f>
        <v>9560434000</v>
      </c>
      <c r="AM208" s="231">
        <f aca="true" t="shared" si="292" ref="AM208:AX210">+AM209</f>
        <v>0</v>
      </c>
      <c r="AN208" s="231">
        <f t="shared" si="292"/>
        <v>0</v>
      </c>
      <c r="AO208" s="231">
        <f t="shared" si="292"/>
        <v>0</v>
      </c>
      <c r="AP208" s="231">
        <f t="shared" si="292"/>
        <v>0</v>
      </c>
      <c r="AQ208" s="231">
        <f t="shared" si="292"/>
        <v>0</v>
      </c>
      <c r="AR208" s="231">
        <f t="shared" si="292"/>
        <v>0</v>
      </c>
      <c r="AS208" s="231">
        <f t="shared" si="292"/>
        <v>0</v>
      </c>
      <c r="AT208" s="231">
        <f t="shared" si="292"/>
        <v>0</v>
      </c>
      <c r="AU208" s="231">
        <f t="shared" si="292"/>
        <v>0</v>
      </c>
      <c r="AV208" s="231">
        <f t="shared" si="292"/>
        <v>0</v>
      </c>
      <c r="AW208" s="231">
        <f t="shared" si="292"/>
        <v>0</v>
      </c>
      <c r="AX208" s="231">
        <f t="shared" si="292"/>
        <v>0</v>
      </c>
      <c r="AY208" s="231">
        <f t="shared" si="270"/>
        <v>0</v>
      </c>
      <c r="AZ208" s="233">
        <f t="shared" si="271"/>
        <v>0</v>
      </c>
      <c r="BA208" s="231">
        <f>+BA209</f>
        <v>0</v>
      </c>
      <c r="BB208" s="231">
        <f aca="true" t="shared" si="293" ref="BB208:BM210">+BB209</f>
        <v>0</v>
      </c>
      <c r="BC208" s="231">
        <f t="shared" si="293"/>
        <v>0</v>
      </c>
      <c r="BD208" s="231">
        <f t="shared" si="293"/>
        <v>0</v>
      </c>
      <c r="BE208" s="231">
        <f t="shared" si="293"/>
        <v>0</v>
      </c>
      <c r="BF208" s="231">
        <f t="shared" si="293"/>
        <v>0</v>
      </c>
      <c r="BG208" s="231">
        <f t="shared" si="293"/>
        <v>0</v>
      </c>
      <c r="BH208" s="231">
        <f t="shared" si="293"/>
        <v>0</v>
      </c>
      <c r="BI208" s="231">
        <f t="shared" si="293"/>
        <v>0</v>
      </c>
      <c r="BJ208" s="231">
        <f t="shared" si="293"/>
        <v>0</v>
      </c>
      <c r="BK208" s="231">
        <f t="shared" si="293"/>
        <v>0</v>
      </c>
      <c r="BL208" s="231">
        <f t="shared" si="293"/>
        <v>0</v>
      </c>
      <c r="BM208" s="231">
        <f t="shared" si="293"/>
        <v>0</v>
      </c>
      <c r="BN208" s="231">
        <f aca="true" t="shared" si="294" ref="BN208:BN213">IF(AY208&gt;=SUM(BB208:BM208),SUM(BB208:BM208),"ERROR")</f>
        <v>0</v>
      </c>
      <c r="BO208" s="233">
        <f t="shared" si="281"/>
        <v>0</v>
      </c>
      <c r="BP208" s="234">
        <f>+BP209</f>
        <v>0</v>
      </c>
      <c r="BR208" s="336"/>
      <c r="BS208" s="363"/>
      <c r="BT208" s="336"/>
      <c r="BU208" s="336"/>
    </row>
    <row r="209" spans="1:73" ht="25.5">
      <c r="A209" s="236">
        <v>3</v>
      </c>
      <c r="B209" s="236">
        <v>4</v>
      </c>
      <c r="C209" s="236">
        <v>1</v>
      </c>
      <c r="D209" s="236">
        <v>15</v>
      </c>
      <c r="E209" s="236" t="s">
        <v>72</v>
      </c>
      <c r="F209" s="236">
        <v>10</v>
      </c>
      <c r="G209" s="236"/>
      <c r="H209" s="236"/>
      <c r="I209" s="236"/>
      <c r="J209" s="236"/>
      <c r="K209" s="237"/>
      <c r="L209" s="237"/>
      <c r="M209" s="351"/>
      <c r="N209" s="238" t="s">
        <v>271</v>
      </c>
      <c r="O209" s="239">
        <f>+O210</f>
        <v>9560434000</v>
      </c>
      <c r="P209" s="239">
        <f t="shared" si="289"/>
        <v>0</v>
      </c>
      <c r="Q209" s="239">
        <f t="shared" si="289"/>
        <v>0</v>
      </c>
      <c r="R209" s="239">
        <f t="shared" si="289"/>
        <v>0</v>
      </c>
      <c r="S209" s="239">
        <f t="shared" si="289"/>
        <v>0</v>
      </c>
      <c r="T209" s="239">
        <f t="shared" si="289"/>
        <v>0</v>
      </c>
      <c r="U209" s="240">
        <f t="shared" si="289"/>
        <v>9560434000</v>
      </c>
      <c r="V209" s="239">
        <f t="shared" si="289"/>
        <v>0</v>
      </c>
      <c r="W209" s="239">
        <f t="shared" si="289"/>
        <v>9560434000</v>
      </c>
      <c r="X209" s="239">
        <f t="shared" si="289"/>
        <v>0</v>
      </c>
      <c r="Y209" s="239">
        <f t="shared" si="289"/>
        <v>0</v>
      </c>
      <c r="Z209" s="239">
        <f t="shared" si="289"/>
        <v>0</v>
      </c>
      <c r="AA209" s="239">
        <f t="shared" si="289"/>
        <v>0</v>
      </c>
      <c r="AB209" s="239">
        <f t="shared" si="289"/>
        <v>0</v>
      </c>
      <c r="AC209" s="239">
        <f t="shared" si="289"/>
        <v>0</v>
      </c>
      <c r="AD209" s="239">
        <f t="shared" si="289"/>
        <v>0</v>
      </c>
      <c r="AE209" s="239">
        <f t="shared" si="289"/>
        <v>0</v>
      </c>
      <c r="AF209" s="239">
        <f t="shared" si="290"/>
        <v>0</v>
      </c>
      <c r="AG209" s="239">
        <f t="shared" si="290"/>
        <v>0</v>
      </c>
      <c r="AH209" s="239">
        <f t="shared" si="290"/>
        <v>0</v>
      </c>
      <c r="AI209" s="239">
        <f t="shared" si="290"/>
        <v>0</v>
      </c>
      <c r="AJ209" s="239">
        <f t="shared" si="291"/>
        <v>0</v>
      </c>
      <c r="AK209" s="241">
        <f t="shared" si="272"/>
        <v>0</v>
      </c>
      <c r="AL209" s="239">
        <f>+AL210</f>
        <v>9560434000</v>
      </c>
      <c r="AM209" s="239">
        <f t="shared" si="292"/>
        <v>0</v>
      </c>
      <c r="AN209" s="239">
        <f t="shared" si="292"/>
        <v>0</v>
      </c>
      <c r="AO209" s="239">
        <f t="shared" si="292"/>
        <v>0</v>
      </c>
      <c r="AP209" s="239">
        <f t="shared" si="292"/>
        <v>0</v>
      </c>
      <c r="AQ209" s="239">
        <f t="shared" si="292"/>
        <v>0</v>
      </c>
      <c r="AR209" s="239">
        <f t="shared" si="292"/>
        <v>0</v>
      </c>
      <c r="AS209" s="239">
        <f t="shared" si="292"/>
        <v>0</v>
      </c>
      <c r="AT209" s="239">
        <f t="shared" si="292"/>
        <v>0</v>
      </c>
      <c r="AU209" s="239">
        <f t="shared" si="292"/>
        <v>0</v>
      </c>
      <c r="AV209" s="239">
        <f t="shared" si="292"/>
        <v>0</v>
      </c>
      <c r="AW209" s="239">
        <f t="shared" si="292"/>
        <v>0</v>
      </c>
      <c r="AX209" s="239">
        <f t="shared" si="292"/>
        <v>0</v>
      </c>
      <c r="AY209" s="239">
        <f t="shared" si="270"/>
        <v>0</v>
      </c>
      <c r="AZ209" s="241">
        <f t="shared" si="271"/>
        <v>0</v>
      </c>
      <c r="BA209" s="239">
        <f>+BA210</f>
        <v>0</v>
      </c>
      <c r="BB209" s="239">
        <f t="shared" si="293"/>
        <v>0</v>
      </c>
      <c r="BC209" s="239">
        <f t="shared" si="293"/>
        <v>0</v>
      </c>
      <c r="BD209" s="239">
        <f t="shared" si="293"/>
        <v>0</v>
      </c>
      <c r="BE209" s="239">
        <f t="shared" si="293"/>
        <v>0</v>
      </c>
      <c r="BF209" s="239">
        <f t="shared" si="293"/>
        <v>0</v>
      </c>
      <c r="BG209" s="239">
        <f t="shared" si="293"/>
        <v>0</v>
      </c>
      <c r="BH209" s="239">
        <f t="shared" si="293"/>
        <v>0</v>
      </c>
      <c r="BI209" s="239">
        <f t="shared" si="293"/>
        <v>0</v>
      </c>
      <c r="BJ209" s="239">
        <f t="shared" si="293"/>
        <v>0</v>
      </c>
      <c r="BK209" s="239">
        <f t="shared" si="293"/>
        <v>0</v>
      </c>
      <c r="BL209" s="239">
        <f t="shared" si="293"/>
        <v>0</v>
      </c>
      <c r="BM209" s="239">
        <f t="shared" si="293"/>
        <v>0</v>
      </c>
      <c r="BN209" s="239">
        <f t="shared" si="294"/>
        <v>0</v>
      </c>
      <c r="BO209" s="241">
        <f t="shared" si="281"/>
        <v>0</v>
      </c>
      <c r="BP209" s="242">
        <f>+BP210</f>
        <v>0</v>
      </c>
      <c r="BR209" s="336"/>
      <c r="BS209" s="363"/>
      <c r="BT209" s="336"/>
      <c r="BU209" s="336"/>
    </row>
    <row r="210" spans="1:73" ht="25.5">
      <c r="A210" s="243">
        <v>3</v>
      </c>
      <c r="B210" s="243">
        <v>4</v>
      </c>
      <c r="C210" s="243">
        <v>1</v>
      </c>
      <c r="D210" s="243">
        <v>15</v>
      </c>
      <c r="E210" s="243" t="s">
        <v>72</v>
      </c>
      <c r="F210" s="243">
        <v>10</v>
      </c>
      <c r="G210" s="244" t="s">
        <v>272</v>
      </c>
      <c r="H210" s="244"/>
      <c r="I210" s="244"/>
      <c r="J210" s="244"/>
      <c r="K210" s="245"/>
      <c r="L210" s="245"/>
      <c r="M210" s="352"/>
      <c r="N210" s="246" t="s">
        <v>273</v>
      </c>
      <c r="O210" s="247">
        <f>+O211</f>
        <v>9560434000</v>
      </c>
      <c r="P210" s="247">
        <f t="shared" si="289"/>
        <v>0</v>
      </c>
      <c r="Q210" s="247">
        <f t="shared" si="289"/>
        <v>0</v>
      </c>
      <c r="R210" s="247">
        <f t="shared" si="289"/>
        <v>0</v>
      </c>
      <c r="S210" s="247">
        <f t="shared" si="289"/>
        <v>0</v>
      </c>
      <c r="T210" s="247">
        <f t="shared" si="289"/>
        <v>0</v>
      </c>
      <c r="U210" s="52">
        <f t="shared" si="289"/>
        <v>9560434000</v>
      </c>
      <c r="V210" s="247">
        <f t="shared" si="289"/>
        <v>0</v>
      </c>
      <c r="W210" s="247">
        <f t="shared" si="289"/>
        <v>9560434000</v>
      </c>
      <c r="X210" s="247">
        <f t="shared" si="289"/>
        <v>0</v>
      </c>
      <c r="Y210" s="247">
        <f t="shared" si="289"/>
        <v>0</v>
      </c>
      <c r="Z210" s="247">
        <f t="shared" si="289"/>
        <v>0</v>
      </c>
      <c r="AA210" s="247">
        <f t="shared" si="289"/>
        <v>0</v>
      </c>
      <c r="AB210" s="247">
        <f t="shared" si="289"/>
        <v>0</v>
      </c>
      <c r="AC210" s="247">
        <f t="shared" si="289"/>
        <v>0</v>
      </c>
      <c r="AD210" s="247">
        <f t="shared" si="289"/>
        <v>0</v>
      </c>
      <c r="AE210" s="247">
        <f t="shared" si="289"/>
        <v>0</v>
      </c>
      <c r="AF210" s="247">
        <f t="shared" si="290"/>
        <v>0</v>
      </c>
      <c r="AG210" s="247">
        <f t="shared" si="290"/>
        <v>0</v>
      </c>
      <c r="AH210" s="247">
        <f t="shared" si="290"/>
        <v>0</v>
      </c>
      <c r="AI210" s="247">
        <f t="shared" si="290"/>
        <v>0</v>
      </c>
      <c r="AJ210" s="247">
        <f t="shared" si="291"/>
        <v>0</v>
      </c>
      <c r="AK210" s="56">
        <f t="shared" si="272"/>
        <v>0</v>
      </c>
      <c r="AL210" s="247">
        <f>+AL211</f>
        <v>9560434000</v>
      </c>
      <c r="AM210" s="247">
        <f t="shared" si="292"/>
        <v>0</v>
      </c>
      <c r="AN210" s="247">
        <f t="shared" si="292"/>
        <v>0</v>
      </c>
      <c r="AO210" s="247">
        <f t="shared" si="292"/>
        <v>0</v>
      </c>
      <c r="AP210" s="247">
        <f t="shared" si="292"/>
        <v>0</v>
      </c>
      <c r="AQ210" s="247">
        <f t="shared" si="292"/>
        <v>0</v>
      </c>
      <c r="AR210" s="247">
        <f t="shared" si="292"/>
        <v>0</v>
      </c>
      <c r="AS210" s="247">
        <f t="shared" si="292"/>
        <v>0</v>
      </c>
      <c r="AT210" s="247">
        <f t="shared" si="292"/>
        <v>0</v>
      </c>
      <c r="AU210" s="247">
        <f t="shared" si="292"/>
        <v>0</v>
      </c>
      <c r="AV210" s="247">
        <f t="shared" si="292"/>
        <v>0</v>
      </c>
      <c r="AW210" s="247">
        <f t="shared" si="292"/>
        <v>0</v>
      </c>
      <c r="AX210" s="247">
        <f t="shared" si="292"/>
        <v>0</v>
      </c>
      <c r="AY210" s="247">
        <f t="shared" si="270"/>
        <v>0</v>
      </c>
      <c r="AZ210" s="56">
        <f t="shared" si="271"/>
        <v>0</v>
      </c>
      <c r="BA210" s="247">
        <f>+BA211</f>
        <v>0</v>
      </c>
      <c r="BB210" s="247">
        <f t="shared" si="293"/>
        <v>0</v>
      </c>
      <c r="BC210" s="247">
        <f t="shared" si="293"/>
        <v>0</v>
      </c>
      <c r="BD210" s="247">
        <f t="shared" si="293"/>
        <v>0</v>
      </c>
      <c r="BE210" s="247">
        <f t="shared" si="293"/>
        <v>0</v>
      </c>
      <c r="BF210" s="247">
        <f t="shared" si="293"/>
        <v>0</v>
      </c>
      <c r="BG210" s="247">
        <f t="shared" si="293"/>
        <v>0</v>
      </c>
      <c r="BH210" s="247">
        <f t="shared" si="293"/>
        <v>0</v>
      </c>
      <c r="BI210" s="247">
        <f t="shared" si="293"/>
        <v>0</v>
      </c>
      <c r="BJ210" s="247">
        <f t="shared" si="293"/>
        <v>0</v>
      </c>
      <c r="BK210" s="247">
        <f t="shared" si="293"/>
        <v>0</v>
      </c>
      <c r="BL210" s="247">
        <f t="shared" si="293"/>
        <v>0</v>
      </c>
      <c r="BM210" s="247">
        <f t="shared" si="293"/>
        <v>0</v>
      </c>
      <c r="BN210" s="247">
        <f t="shared" si="294"/>
        <v>0</v>
      </c>
      <c r="BO210" s="56">
        <f t="shared" si="281"/>
        <v>0</v>
      </c>
      <c r="BP210" s="248">
        <f>+BP211</f>
        <v>0</v>
      </c>
      <c r="BR210" s="336"/>
      <c r="BS210" s="363"/>
      <c r="BT210" s="336"/>
      <c r="BU210" s="336"/>
    </row>
    <row r="211" spans="1:76" s="300" customFormat="1" ht="25.5">
      <c r="A211" s="292">
        <v>3</v>
      </c>
      <c r="B211" s="292">
        <v>4</v>
      </c>
      <c r="C211" s="292">
        <v>1</v>
      </c>
      <c r="D211" s="292">
        <v>15</v>
      </c>
      <c r="E211" s="292" t="s">
        <v>72</v>
      </c>
      <c r="F211" s="292">
        <v>10</v>
      </c>
      <c r="G211" s="293" t="s">
        <v>272</v>
      </c>
      <c r="H211" s="293">
        <v>123</v>
      </c>
      <c r="I211" s="293"/>
      <c r="J211" s="293"/>
      <c r="K211" s="294"/>
      <c r="L211" s="294"/>
      <c r="M211" s="352"/>
      <c r="N211" s="295" t="s">
        <v>274</v>
      </c>
      <c r="O211" s="296">
        <f>+O212+O214</f>
        <v>9560434000</v>
      </c>
      <c r="P211" s="296">
        <f>+P212+P214</f>
        <v>0</v>
      </c>
      <c r="Q211" s="296">
        <f aca="true" t="shared" si="295" ref="Q211:AI211">+Q212+Q214</f>
        <v>0</v>
      </c>
      <c r="R211" s="296">
        <f t="shared" si="295"/>
        <v>0</v>
      </c>
      <c r="S211" s="296">
        <f t="shared" si="295"/>
        <v>0</v>
      </c>
      <c r="T211" s="296">
        <f t="shared" si="295"/>
        <v>0</v>
      </c>
      <c r="U211" s="297">
        <f t="shared" si="295"/>
        <v>9560434000</v>
      </c>
      <c r="V211" s="296">
        <f t="shared" si="295"/>
        <v>0</v>
      </c>
      <c r="W211" s="296">
        <f t="shared" si="295"/>
        <v>9560434000</v>
      </c>
      <c r="X211" s="296">
        <f t="shared" si="295"/>
        <v>0</v>
      </c>
      <c r="Y211" s="296">
        <f t="shared" si="295"/>
        <v>0</v>
      </c>
      <c r="Z211" s="296">
        <f t="shared" si="295"/>
        <v>0</v>
      </c>
      <c r="AA211" s="296">
        <f t="shared" si="295"/>
        <v>0</v>
      </c>
      <c r="AB211" s="296">
        <f t="shared" si="295"/>
        <v>0</v>
      </c>
      <c r="AC211" s="296">
        <f t="shared" si="295"/>
        <v>0</v>
      </c>
      <c r="AD211" s="296">
        <f t="shared" si="295"/>
        <v>0</v>
      </c>
      <c r="AE211" s="296">
        <f t="shared" si="295"/>
        <v>0</v>
      </c>
      <c r="AF211" s="296">
        <f t="shared" si="295"/>
        <v>0</v>
      </c>
      <c r="AG211" s="296">
        <f t="shared" si="295"/>
        <v>0</v>
      </c>
      <c r="AH211" s="296">
        <f t="shared" si="295"/>
        <v>0</v>
      </c>
      <c r="AI211" s="296">
        <f t="shared" si="295"/>
        <v>0</v>
      </c>
      <c r="AJ211" s="296">
        <f t="shared" si="291"/>
        <v>0</v>
      </c>
      <c r="AK211" s="298">
        <f t="shared" si="272"/>
        <v>0</v>
      </c>
      <c r="AL211" s="296">
        <f>+AL212+AL214</f>
        <v>9560434000</v>
      </c>
      <c r="AM211" s="296">
        <f aca="true" t="shared" si="296" ref="AM211:AX211">+AM212+AM214</f>
        <v>0</v>
      </c>
      <c r="AN211" s="296">
        <f t="shared" si="296"/>
        <v>0</v>
      </c>
      <c r="AO211" s="296">
        <f t="shared" si="296"/>
        <v>0</v>
      </c>
      <c r="AP211" s="296">
        <f t="shared" si="296"/>
        <v>0</v>
      </c>
      <c r="AQ211" s="296">
        <f t="shared" si="296"/>
        <v>0</v>
      </c>
      <c r="AR211" s="296">
        <f t="shared" si="296"/>
        <v>0</v>
      </c>
      <c r="AS211" s="296">
        <f t="shared" si="296"/>
        <v>0</v>
      </c>
      <c r="AT211" s="296">
        <f t="shared" si="296"/>
        <v>0</v>
      </c>
      <c r="AU211" s="296">
        <f t="shared" si="296"/>
        <v>0</v>
      </c>
      <c r="AV211" s="296">
        <f t="shared" si="296"/>
        <v>0</v>
      </c>
      <c r="AW211" s="296">
        <f t="shared" si="296"/>
        <v>0</v>
      </c>
      <c r="AX211" s="296">
        <f t="shared" si="296"/>
        <v>0</v>
      </c>
      <c r="AY211" s="296">
        <f t="shared" si="270"/>
        <v>0</v>
      </c>
      <c r="AZ211" s="298">
        <f t="shared" si="271"/>
        <v>0</v>
      </c>
      <c r="BA211" s="296">
        <f>+BA212+BA214</f>
        <v>0</v>
      </c>
      <c r="BB211" s="296">
        <f aca="true" t="shared" si="297" ref="BB211:BM211">+BB212+BB214</f>
        <v>0</v>
      </c>
      <c r="BC211" s="296">
        <f t="shared" si="297"/>
        <v>0</v>
      </c>
      <c r="BD211" s="296">
        <f t="shared" si="297"/>
        <v>0</v>
      </c>
      <c r="BE211" s="296">
        <f t="shared" si="297"/>
        <v>0</v>
      </c>
      <c r="BF211" s="296">
        <f t="shared" si="297"/>
        <v>0</v>
      </c>
      <c r="BG211" s="296">
        <f t="shared" si="297"/>
        <v>0</v>
      </c>
      <c r="BH211" s="296">
        <f t="shared" si="297"/>
        <v>0</v>
      </c>
      <c r="BI211" s="296">
        <f t="shared" si="297"/>
        <v>0</v>
      </c>
      <c r="BJ211" s="296">
        <f t="shared" si="297"/>
        <v>0</v>
      </c>
      <c r="BK211" s="296">
        <f t="shared" si="297"/>
        <v>0</v>
      </c>
      <c r="BL211" s="296">
        <f t="shared" si="297"/>
        <v>0</v>
      </c>
      <c r="BM211" s="296">
        <f t="shared" si="297"/>
        <v>0</v>
      </c>
      <c r="BN211" s="296">
        <f t="shared" si="294"/>
        <v>0</v>
      </c>
      <c r="BO211" s="298">
        <f t="shared" si="281"/>
        <v>0</v>
      </c>
      <c r="BP211" s="299">
        <f>+BP212+BP214</f>
        <v>0</v>
      </c>
      <c r="BR211" s="336"/>
      <c r="BS211" s="363"/>
      <c r="BT211" s="336"/>
      <c r="BU211" s="336"/>
      <c r="BV211" s="341"/>
      <c r="BW211" s="341"/>
      <c r="BX211" s="341"/>
    </row>
    <row r="212" spans="1:73" ht="12.75">
      <c r="A212" s="249">
        <v>3</v>
      </c>
      <c r="B212" s="249">
        <v>4</v>
      </c>
      <c r="C212" s="249">
        <v>1</v>
      </c>
      <c r="D212" s="249">
        <v>15</v>
      </c>
      <c r="E212" s="264" t="s">
        <v>72</v>
      </c>
      <c r="F212" s="267">
        <v>10</v>
      </c>
      <c r="G212" s="267" t="s">
        <v>272</v>
      </c>
      <c r="H212" s="250">
        <v>123</v>
      </c>
      <c r="I212" s="250" t="s">
        <v>72</v>
      </c>
      <c r="J212" s="250"/>
      <c r="K212" s="291"/>
      <c r="L212" s="250"/>
      <c r="M212" s="357"/>
      <c r="N212" s="252" t="s">
        <v>246</v>
      </c>
      <c r="O212" s="253">
        <f>+O213</f>
        <v>9560434000</v>
      </c>
      <c r="P212" s="253">
        <f>+P213</f>
        <v>0</v>
      </c>
      <c r="Q212" s="253">
        <f aca="true" t="shared" si="298" ref="Q212:AI212">+Q213</f>
        <v>0</v>
      </c>
      <c r="R212" s="253">
        <f t="shared" si="298"/>
        <v>0</v>
      </c>
      <c r="S212" s="253">
        <f t="shared" si="298"/>
        <v>0</v>
      </c>
      <c r="T212" s="253">
        <f t="shared" si="298"/>
        <v>0</v>
      </c>
      <c r="U212" s="254">
        <f t="shared" si="298"/>
        <v>9560434000</v>
      </c>
      <c r="V212" s="253">
        <f t="shared" si="298"/>
        <v>0</v>
      </c>
      <c r="W212" s="253">
        <f t="shared" si="298"/>
        <v>9560434000</v>
      </c>
      <c r="X212" s="253">
        <f t="shared" si="298"/>
        <v>0</v>
      </c>
      <c r="Y212" s="253">
        <f t="shared" si="298"/>
        <v>0</v>
      </c>
      <c r="Z212" s="253">
        <f t="shared" si="298"/>
        <v>0</v>
      </c>
      <c r="AA212" s="253">
        <f t="shared" si="298"/>
        <v>0</v>
      </c>
      <c r="AB212" s="253">
        <f t="shared" si="298"/>
        <v>0</v>
      </c>
      <c r="AC212" s="253">
        <f t="shared" si="298"/>
        <v>0</v>
      </c>
      <c r="AD212" s="253">
        <f t="shared" si="298"/>
        <v>0</v>
      </c>
      <c r="AE212" s="253">
        <f t="shared" si="298"/>
        <v>0</v>
      </c>
      <c r="AF212" s="253">
        <f t="shared" si="298"/>
        <v>0</v>
      </c>
      <c r="AG212" s="253">
        <f t="shared" si="298"/>
        <v>0</v>
      </c>
      <c r="AH212" s="253">
        <f t="shared" si="298"/>
        <v>0</v>
      </c>
      <c r="AI212" s="253">
        <f t="shared" si="298"/>
        <v>0</v>
      </c>
      <c r="AJ212" s="253">
        <f t="shared" si="291"/>
        <v>0</v>
      </c>
      <c r="AK212" s="255">
        <f t="shared" si="272"/>
        <v>0</v>
      </c>
      <c r="AL212" s="253">
        <f>+AL213</f>
        <v>9560434000</v>
      </c>
      <c r="AM212" s="253">
        <f aca="true" t="shared" si="299" ref="AM212:AX212">+AM213</f>
        <v>0</v>
      </c>
      <c r="AN212" s="253">
        <f t="shared" si="299"/>
        <v>0</v>
      </c>
      <c r="AO212" s="253">
        <f t="shared" si="299"/>
        <v>0</v>
      </c>
      <c r="AP212" s="253">
        <f t="shared" si="299"/>
        <v>0</v>
      </c>
      <c r="AQ212" s="253">
        <f t="shared" si="299"/>
        <v>0</v>
      </c>
      <c r="AR212" s="253">
        <f t="shared" si="299"/>
        <v>0</v>
      </c>
      <c r="AS212" s="253">
        <f t="shared" si="299"/>
        <v>0</v>
      </c>
      <c r="AT212" s="253">
        <f t="shared" si="299"/>
        <v>0</v>
      </c>
      <c r="AU212" s="253">
        <f t="shared" si="299"/>
        <v>0</v>
      </c>
      <c r="AV212" s="253">
        <f t="shared" si="299"/>
        <v>0</v>
      </c>
      <c r="AW212" s="253">
        <f t="shared" si="299"/>
        <v>0</v>
      </c>
      <c r="AX212" s="253">
        <f t="shared" si="299"/>
        <v>0</v>
      </c>
      <c r="AY212" s="253">
        <f t="shared" si="270"/>
        <v>0</v>
      </c>
      <c r="AZ212" s="255">
        <f t="shared" si="271"/>
        <v>0</v>
      </c>
      <c r="BA212" s="253">
        <f>+BA213</f>
        <v>0</v>
      </c>
      <c r="BB212" s="253">
        <f aca="true" t="shared" si="300" ref="BB212:BM212">+BB213</f>
        <v>0</v>
      </c>
      <c r="BC212" s="253">
        <f t="shared" si="300"/>
        <v>0</v>
      </c>
      <c r="BD212" s="253">
        <f t="shared" si="300"/>
        <v>0</v>
      </c>
      <c r="BE212" s="253">
        <f t="shared" si="300"/>
        <v>0</v>
      </c>
      <c r="BF212" s="253">
        <f t="shared" si="300"/>
        <v>0</v>
      </c>
      <c r="BG212" s="253">
        <f t="shared" si="300"/>
        <v>0</v>
      </c>
      <c r="BH212" s="253">
        <f t="shared" si="300"/>
        <v>0</v>
      </c>
      <c r="BI212" s="253">
        <f t="shared" si="300"/>
        <v>0</v>
      </c>
      <c r="BJ212" s="253">
        <f t="shared" si="300"/>
        <v>0</v>
      </c>
      <c r="BK212" s="253">
        <f t="shared" si="300"/>
        <v>0</v>
      </c>
      <c r="BL212" s="253">
        <f t="shared" si="300"/>
        <v>0</v>
      </c>
      <c r="BM212" s="253">
        <f t="shared" si="300"/>
        <v>0</v>
      </c>
      <c r="BN212" s="253">
        <f t="shared" si="294"/>
        <v>0</v>
      </c>
      <c r="BO212" s="255">
        <f t="shared" si="281"/>
        <v>0</v>
      </c>
      <c r="BP212" s="256">
        <f>+BP213</f>
        <v>0</v>
      </c>
      <c r="BR212" s="336"/>
      <c r="BS212" s="363"/>
      <c r="BT212" s="336"/>
      <c r="BU212" s="336"/>
    </row>
    <row r="213" spans="1:73" ht="35.25" customHeight="1">
      <c r="A213" s="301">
        <v>3</v>
      </c>
      <c r="B213" s="301">
        <v>4</v>
      </c>
      <c r="C213" s="301">
        <v>1</v>
      </c>
      <c r="D213" s="301">
        <v>15</v>
      </c>
      <c r="E213" s="302" t="s">
        <v>72</v>
      </c>
      <c r="F213" s="301">
        <v>10</v>
      </c>
      <c r="G213" s="303" t="s">
        <v>272</v>
      </c>
      <c r="H213" s="304">
        <v>123</v>
      </c>
      <c r="I213" s="303" t="s">
        <v>72</v>
      </c>
      <c r="J213" s="303" t="s">
        <v>72</v>
      </c>
      <c r="K213" s="305"/>
      <c r="L213" s="306" t="s">
        <v>247</v>
      </c>
      <c r="M213" s="353">
        <v>3.41150110119112E+23</v>
      </c>
      <c r="N213" s="307" t="s">
        <v>275</v>
      </c>
      <c r="O213" s="93">
        <v>9560434000</v>
      </c>
      <c r="P213" s="93">
        <v>0</v>
      </c>
      <c r="Q213" s="93">
        <v>0</v>
      </c>
      <c r="R213" s="93">
        <v>0</v>
      </c>
      <c r="S213" s="93">
        <v>0</v>
      </c>
      <c r="T213" s="94">
        <f>-P213+Q213-R213+S213</f>
        <v>0</v>
      </c>
      <c r="U213" s="94">
        <f>+O213+T213</f>
        <v>9560434000</v>
      </c>
      <c r="V213" s="262">
        <v>0</v>
      </c>
      <c r="W213" s="94">
        <f>+U213-V213</f>
        <v>9560434000</v>
      </c>
      <c r="X213" s="93">
        <v>0</v>
      </c>
      <c r="Y213" s="93">
        <v>0</v>
      </c>
      <c r="Z213" s="93">
        <v>0</v>
      </c>
      <c r="AA213" s="93">
        <v>0</v>
      </c>
      <c r="AB213" s="93">
        <v>0</v>
      </c>
      <c r="AC213" s="93">
        <v>0</v>
      </c>
      <c r="AD213" s="93">
        <v>0</v>
      </c>
      <c r="AE213" s="93">
        <v>0</v>
      </c>
      <c r="AF213" s="93">
        <v>0</v>
      </c>
      <c r="AG213" s="93">
        <v>0</v>
      </c>
      <c r="AH213" s="93">
        <v>0</v>
      </c>
      <c r="AI213" s="93">
        <v>0</v>
      </c>
      <c r="AJ213" s="205">
        <f t="shared" si="291"/>
        <v>0</v>
      </c>
      <c r="AK213" s="206">
        <f t="shared" si="272"/>
        <v>0</v>
      </c>
      <c r="AL213" s="94">
        <f>W213-AJ213</f>
        <v>9560434000</v>
      </c>
      <c r="AM213" s="93">
        <v>0</v>
      </c>
      <c r="AN213" s="93">
        <v>0</v>
      </c>
      <c r="AO213" s="93">
        <v>0</v>
      </c>
      <c r="AP213" s="93">
        <v>0</v>
      </c>
      <c r="AQ213" s="93">
        <v>0</v>
      </c>
      <c r="AR213" s="93">
        <v>0</v>
      </c>
      <c r="AS213" s="93">
        <v>0</v>
      </c>
      <c r="AT213" s="93">
        <v>0</v>
      </c>
      <c r="AU213" s="93">
        <v>0</v>
      </c>
      <c r="AV213" s="93">
        <v>0</v>
      </c>
      <c r="AW213" s="93">
        <v>0</v>
      </c>
      <c r="AX213" s="93">
        <v>0</v>
      </c>
      <c r="AY213" s="205">
        <f t="shared" si="270"/>
        <v>0</v>
      </c>
      <c r="AZ213" s="206">
        <f t="shared" si="271"/>
        <v>0</v>
      </c>
      <c r="BA213" s="94">
        <f>AJ213-AY213</f>
        <v>0</v>
      </c>
      <c r="BB213" s="93">
        <f>+AM213</f>
        <v>0</v>
      </c>
      <c r="BC213" s="93">
        <v>0</v>
      </c>
      <c r="BD213" s="93">
        <v>0</v>
      </c>
      <c r="BE213" s="93">
        <v>0</v>
      </c>
      <c r="BF213" s="93">
        <v>0</v>
      </c>
      <c r="BG213" s="93">
        <v>0</v>
      </c>
      <c r="BH213" s="93">
        <v>0</v>
      </c>
      <c r="BI213" s="93">
        <v>0</v>
      </c>
      <c r="BJ213" s="93">
        <v>0</v>
      </c>
      <c r="BK213" s="93">
        <v>0</v>
      </c>
      <c r="BL213" s="93">
        <v>0</v>
      </c>
      <c r="BM213" s="93">
        <v>0</v>
      </c>
      <c r="BN213" s="205">
        <f t="shared" si="294"/>
        <v>0</v>
      </c>
      <c r="BO213" s="206">
        <f t="shared" si="281"/>
        <v>0</v>
      </c>
      <c r="BP213" s="96">
        <f>AY213-BN213</f>
        <v>0</v>
      </c>
      <c r="BR213" s="336">
        <f>VLOOKUP(M213,'[2]EJEGAST ENERO'!$D$2:$N$136,11,0)</f>
        <v>9560434000</v>
      </c>
      <c r="BS213" s="363">
        <f>+W213-BR213</f>
        <v>0</v>
      </c>
      <c r="BT213" s="336"/>
      <c r="BU213" s="336"/>
    </row>
    <row r="214" spans="1:73" ht="12.75">
      <c r="A214" s="249">
        <v>3</v>
      </c>
      <c r="B214" s="249">
        <v>4</v>
      </c>
      <c r="C214" s="249">
        <v>1</v>
      </c>
      <c r="D214" s="249">
        <v>15</v>
      </c>
      <c r="E214" s="264" t="s">
        <v>72</v>
      </c>
      <c r="F214" s="267">
        <v>10</v>
      </c>
      <c r="G214" s="267" t="s">
        <v>272</v>
      </c>
      <c r="H214" s="250">
        <v>123</v>
      </c>
      <c r="I214" s="250" t="s">
        <v>75</v>
      </c>
      <c r="J214" s="250"/>
      <c r="K214" s="291"/>
      <c r="L214" s="250"/>
      <c r="M214" s="357"/>
      <c r="N214" s="252" t="s">
        <v>249</v>
      </c>
      <c r="O214" s="253">
        <f>+O215+O216</f>
        <v>0</v>
      </c>
      <c r="P214" s="253">
        <f aca="true" t="shared" si="301" ref="P214:AI214">+P215+P216</f>
        <v>0</v>
      </c>
      <c r="Q214" s="253">
        <f t="shared" si="301"/>
        <v>0</v>
      </c>
      <c r="R214" s="253">
        <f t="shared" si="301"/>
        <v>0</v>
      </c>
      <c r="S214" s="253">
        <f t="shared" si="301"/>
        <v>0</v>
      </c>
      <c r="T214" s="253">
        <f t="shared" si="301"/>
        <v>0</v>
      </c>
      <c r="U214" s="254">
        <f t="shared" si="301"/>
        <v>0</v>
      </c>
      <c r="V214" s="253">
        <f t="shared" si="301"/>
        <v>0</v>
      </c>
      <c r="W214" s="253">
        <f t="shared" si="301"/>
        <v>0</v>
      </c>
      <c r="X214" s="253">
        <f t="shared" si="301"/>
        <v>0</v>
      </c>
      <c r="Y214" s="253">
        <f t="shared" si="301"/>
        <v>0</v>
      </c>
      <c r="Z214" s="253">
        <f t="shared" si="301"/>
        <v>0</v>
      </c>
      <c r="AA214" s="253">
        <f t="shared" si="301"/>
        <v>0</v>
      </c>
      <c r="AB214" s="253">
        <f t="shared" si="301"/>
        <v>0</v>
      </c>
      <c r="AC214" s="253">
        <f t="shared" si="301"/>
        <v>0</v>
      </c>
      <c r="AD214" s="253">
        <f t="shared" si="301"/>
        <v>0</v>
      </c>
      <c r="AE214" s="253">
        <f t="shared" si="301"/>
        <v>0</v>
      </c>
      <c r="AF214" s="253">
        <f t="shared" si="301"/>
        <v>0</v>
      </c>
      <c r="AG214" s="253">
        <f t="shared" si="301"/>
        <v>0</v>
      </c>
      <c r="AH214" s="253">
        <f t="shared" si="301"/>
        <v>0</v>
      </c>
      <c r="AI214" s="253">
        <f t="shared" si="301"/>
        <v>0</v>
      </c>
      <c r="AJ214" s="253">
        <f t="shared" si="291"/>
        <v>0</v>
      </c>
      <c r="AK214" s="255">
        <f t="shared" si="272"/>
        <v>0</v>
      </c>
      <c r="AL214" s="253">
        <f>+AL215+AL216</f>
        <v>0</v>
      </c>
      <c r="AM214" s="253">
        <f aca="true" t="shared" si="302" ref="AM214:AX214">+AM215+AM216</f>
        <v>0</v>
      </c>
      <c r="AN214" s="253">
        <f t="shared" si="302"/>
        <v>0</v>
      </c>
      <c r="AO214" s="253">
        <f t="shared" si="302"/>
        <v>0</v>
      </c>
      <c r="AP214" s="253">
        <f t="shared" si="302"/>
        <v>0</v>
      </c>
      <c r="AQ214" s="253">
        <f t="shared" si="302"/>
        <v>0</v>
      </c>
      <c r="AR214" s="253">
        <f t="shared" si="302"/>
        <v>0</v>
      </c>
      <c r="AS214" s="253">
        <f t="shared" si="302"/>
        <v>0</v>
      </c>
      <c r="AT214" s="253">
        <f t="shared" si="302"/>
        <v>0</v>
      </c>
      <c r="AU214" s="253">
        <f t="shared" si="302"/>
        <v>0</v>
      </c>
      <c r="AV214" s="253">
        <f t="shared" si="302"/>
        <v>0</v>
      </c>
      <c r="AW214" s="253">
        <f t="shared" si="302"/>
        <v>0</v>
      </c>
      <c r="AX214" s="253">
        <f t="shared" si="302"/>
        <v>0</v>
      </c>
      <c r="AY214" s="253">
        <f t="shared" si="270"/>
        <v>0</v>
      </c>
      <c r="AZ214" s="255">
        <f t="shared" si="271"/>
        <v>0</v>
      </c>
      <c r="BA214" s="253">
        <f>+BA215+BA216</f>
        <v>0</v>
      </c>
      <c r="BB214" s="253">
        <f aca="true" t="shared" si="303" ref="BB214:BM214">+BB215+BB216</f>
        <v>0</v>
      </c>
      <c r="BC214" s="253">
        <f t="shared" si="303"/>
        <v>0</v>
      </c>
      <c r="BD214" s="253">
        <f t="shared" si="303"/>
        <v>0</v>
      </c>
      <c r="BE214" s="253">
        <f t="shared" si="303"/>
        <v>0</v>
      </c>
      <c r="BF214" s="253">
        <f t="shared" si="303"/>
        <v>0</v>
      </c>
      <c r="BG214" s="253">
        <f t="shared" si="303"/>
        <v>0</v>
      </c>
      <c r="BH214" s="253">
        <f t="shared" si="303"/>
        <v>0</v>
      </c>
      <c r="BI214" s="253">
        <f t="shared" si="303"/>
        <v>0</v>
      </c>
      <c r="BJ214" s="253">
        <f t="shared" si="303"/>
        <v>0</v>
      </c>
      <c r="BK214" s="253">
        <f t="shared" si="303"/>
        <v>0</v>
      </c>
      <c r="BL214" s="253">
        <f t="shared" si="303"/>
        <v>0</v>
      </c>
      <c r="BM214" s="253">
        <f t="shared" si="303"/>
        <v>0</v>
      </c>
      <c r="BN214" s="253">
        <f>IF(AY214&gt;=SUM(BB214:BM214),SUM(BB214:BM214),"ERROR")</f>
        <v>0</v>
      </c>
      <c r="BO214" s="255">
        <f t="shared" si="281"/>
        <v>0</v>
      </c>
      <c r="BP214" s="256">
        <f>+BP215+BP216</f>
        <v>0</v>
      </c>
      <c r="BR214" s="336"/>
      <c r="BS214" s="363"/>
      <c r="BT214" s="336"/>
      <c r="BU214" s="336"/>
    </row>
    <row r="215" spans="1:73" ht="12.75">
      <c r="A215" s="308">
        <v>3</v>
      </c>
      <c r="B215" s="308">
        <v>4</v>
      </c>
      <c r="C215" s="308">
        <v>1</v>
      </c>
      <c r="D215" s="308">
        <v>15</v>
      </c>
      <c r="E215" s="308" t="s">
        <v>72</v>
      </c>
      <c r="F215" s="308">
        <v>10</v>
      </c>
      <c r="G215" s="309" t="s">
        <v>272</v>
      </c>
      <c r="H215" s="310">
        <v>123</v>
      </c>
      <c r="I215" s="309" t="s">
        <v>75</v>
      </c>
      <c r="J215" s="309" t="s">
        <v>72</v>
      </c>
      <c r="K215" s="305"/>
      <c r="L215" s="306" t="s">
        <v>250</v>
      </c>
      <c r="M215" s="353"/>
      <c r="N215" s="311" t="s">
        <v>276</v>
      </c>
      <c r="O215" s="262">
        <v>0</v>
      </c>
      <c r="P215" s="262">
        <v>0</v>
      </c>
      <c r="Q215" s="262">
        <v>0</v>
      </c>
      <c r="R215" s="262">
        <v>0</v>
      </c>
      <c r="S215" s="262">
        <v>0</v>
      </c>
      <c r="T215" s="94">
        <f>-P215+Q215-R215+S215</f>
        <v>0</v>
      </c>
      <c r="U215" s="94">
        <f>+O215+T215</f>
        <v>0</v>
      </c>
      <c r="V215" s="262">
        <v>0</v>
      </c>
      <c r="W215" s="94">
        <f>+U215-V215</f>
        <v>0</v>
      </c>
      <c r="X215" s="262">
        <v>0</v>
      </c>
      <c r="Y215" s="262"/>
      <c r="Z215" s="262"/>
      <c r="AA215" s="262"/>
      <c r="AB215" s="262"/>
      <c r="AC215" s="262"/>
      <c r="AD215" s="262"/>
      <c r="AE215" s="262"/>
      <c r="AF215" s="262"/>
      <c r="AG215" s="262">
        <v>0</v>
      </c>
      <c r="AH215" s="262">
        <v>0</v>
      </c>
      <c r="AI215" s="262"/>
      <c r="AJ215" s="205">
        <f t="shared" si="291"/>
        <v>0</v>
      </c>
      <c r="AK215" s="206">
        <f t="shared" si="272"/>
        <v>0</v>
      </c>
      <c r="AL215" s="94">
        <f>W215-AJ215</f>
        <v>0</v>
      </c>
      <c r="AM215" s="262">
        <v>0</v>
      </c>
      <c r="AN215" s="262"/>
      <c r="AO215" s="262"/>
      <c r="AP215" s="262"/>
      <c r="AQ215" s="262"/>
      <c r="AR215" s="262"/>
      <c r="AS215" s="262"/>
      <c r="AT215" s="262"/>
      <c r="AU215" s="93">
        <v>0</v>
      </c>
      <c r="AV215" s="262">
        <v>0</v>
      </c>
      <c r="AW215" s="262">
        <v>0</v>
      </c>
      <c r="AX215" s="262">
        <v>0</v>
      </c>
      <c r="AY215" s="205">
        <f t="shared" si="270"/>
        <v>0</v>
      </c>
      <c r="AZ215" s="206">
        <f t="shared" si="271"/>
        <v>0</v>
      </c>
      <c r="BA215" s="94">
        <f>AJ215-AY215</f>
        <v>0</v>
      </c>
      <c r="BB215" s="93">
        <f>+AM215</f>
        <v>0</v>
      </c>
      <c r="BC215" s="262">
        <v>0</v>
      </c>
      <c r="BD215" s="262">
        <v>0</v>
      </c>
      <c r="BE215" s="262">
        <v>0</v>
      </c>
      <c r="BF215" s="262">
        <v>0</v>
      </c>
      <c r="BG215" s="262">
        <v>0</v>
      </c>
      <c r="BH215" s="262">
        <v>0</v>
      </c>
      <c r="BI215" s="262">
        <v>0</v>
      </c>
      <c r="BJ215" s="262">
        <v>0</v>
      </c>
      <c r="BK215" s="262">
        <v>0</v>
      </c>
      <c r="BL215" s="262">
        <v>0</v>
      </c>
      <c r="BM215" s="262">
        <v>0</v>
      </c>
      <c r="BN215" s="205">
        <f>IF(AY215&gt;=SUM(BB215:BM215),SUM(BB215:BM215),"ERROR")</f>
        <v>0</v>
      </c>
      <c r="BO215" s="206">
        <f t="shared" si="281"/>
        <v>0</v>
      </c>
      <c r="BP215" s="96">
        <f>AY215-BN215</f>
        <v>0</v>
      </c>
      <c r="BR215" s="336"/>
      <c r="BS215" s="363"/>
      <c r="BT215" s="336"/>
      <c r="BU215" s="336"/>
    </row>
    <row r="216" spans="1:73" ht="38.25">
      <c r="A216" s="308">
        <v>3</v>
      </c>
      <c r="B216" s="308">
        <v>4</v>
      </c>
      <c r="C216" s="308">
        <v>1</v>
      </c>
      <c r="D216" s="308">
        <v>15</v>
      </c>
      <c r="E216" s="308" t="s">
        <v>72</v>
      </c>
      <c r="F216" s="308">
        <v>10</v>
      </c>
      <c r="G216" s="309" t="s">
        <v>272</v>
      </c>
      <c r="H216" s="312">
        <v>123</v>
      </c>
      <c r="I216" s="309" t="s">
        <v>75</v>
      </c>
      <c r="J216" s="309" t="s">
        <v>72</v>
      </c>
      <c r="K216" s="305"/>
      <c r="L216" s="313" t="s">
        <v>258</v>
      </c>
      <c r="M216" s="353"/>
      <c r="N216" s="311" t="s">
        <v>277</v>
      </c>
      <c r="O216" s="262">
        <v>0</v>
      </c>
      <c r="P216" s="262">
        <v>0</v>
      </c>
      <c r="Q216" s="262">
        <v>0</v>
      </c>
      <c r="R216" s="262">
        <v>0</v>
      </c>
      <c r="S216" s="262">
        <v>0</v>
      </c>
      <c r="T216" s="94">
        <f>-P216+Q216-R216+S216</f>
        <v>0</v>
      </c>
      <c r="U216" s="94">
        <f>+O216+T216</f>
        <v>0</v>
      </c>
      <c r="V216" s="262">
        <v>0</v>
      </c>
      <c r="W216" s="94">
        <f>+U216-V216</f>
        <v>0</v>
      </c>
      <c r="X216" s="262">
        <v>0</v>
      </c>
      <c r="Y216" s="262"/>
      <c r="Z216" s="262"/>
      <c r="AA216" s="262"/>
      <c r="AB216" s="262"/>
      <c r="AC216" s="262"/>
      <c r="AD216" s="262"/>
      <c r="AE216" s="262"/>
      <c r="AF216" s="262"/>
      <c r="AG216" s="262">
        <v>0</v>
      </c>
      <c r="AH216" s="262">
        <v>0</v>
      </c>
      <c r="AI216" s="262"/>
      <c r="AJ216" s="205">
        <f t="shared" si="291"/>
        <v>0</v>
      </c>
      <c r="AK216" s="206">
        <f t="shared" si="272"/>
        <v>0</v>
      </c>
      <c r="AL216" s="94">
        <f>W216-AJ216</f>
        <v>0</v>
      </c>
      <c r="AM216" s="262">
        <v>0</v>
      </c>
      <c r="AN216" s="262"/>
      <c r="AO216" s="262"/>
      <c r="AP216" s="262"/>
      <c r="AQ216" s="262"/>
      <c r="AR216" s="262"/>
      <c r="AS216" s="262"/>
      <c r="AT216" s="262"/>
      <c r="AU216" s="262">
        <v>0</v>
      </c>
      <c r="AV216" s="262">
        <v>0</v>
      </c>
      <c r="AW216" s="262">
        <v>0</v>
      </c>
      <c r="AX216" s="262">
        <v>0</v>
      </c>
      <c r="AY216" s="205">
        <f t="shared" si="270"/>
        <v>0</v>
      </c>
      <c r="AZ216" s="206">
        <f t="shared" si="271"/>
        <v>0</v>
      </c>
      <c r="BA216" s="94">
        <f>AJ216-AY216</f>
        <v>0</v>
      </c>
      <c r="BB216" s="93">
        <f>+AM216</f>
        <v>0</v>
      </c>
      <c r="BC216" s="262">
        <v>0</v>
      </c>
      <c r="BD216" s="262">
        <v>0</v>
      </c>
      <c r="BE216" s="262">
        <v>0</v>
      </c>
      <c r="BF216" s="262">
        <v>0</v>
      </c>
      <c r="BG216" s="262">
        <v>0</v>
      </c>
      <c r="BH216" s="262">
        <v>0</v>
      </c>
      <c r="BI216" s="262">
        <v>0</v>
      </c>
      <c r="BJ216" s="262">
        <v>0</v>
      </c>
      <c r="BK216" s="262">
        <v>0</v>
      </c>
      <c r="BL216" s="262">
        <v>0</v>
      </c>
      <c r="BM216" s="262">
        <v>0</v>
      </c>
      <c r="BN216" s="205">
        <f>IF(AY216&gt;=SUM(BB216:BM216),SUM(BB216:BM216),"ERROR")</f>
        <v>0</v>
      </c>
      <c r="BO216" s="206">
        <f t="shared" si="281"/>
        <v>0</v>
      </c>
      <c r="BP216" s="96">
        <f>AY216-BN216</f>
        <v>0</v>
      </c>
      <c r="BR216" s="336"/>
      <c r="BS216" s="363"/>
      <c r="BT216" s="336"/>
      <c r="BU216" s="336"/>
    </row>
    <row r="217" spans="1:73" ht="25.5">
      <c r="A217" s="228">
        <v>3</v>
      </c>
      <c r="B217" s="228">
        <v>4</v>
      </c>
      <c r="C217" s="228">
        <v>1</v>
      </c>
      <c r="D217" s="228">
        <v>15</v>
      </c>
      <c r="E217" s="229" t="s">
        <v>85</v>
      </c>
      <c r="F217" s="229"/>
      <c r="G217" s="229"/>
      <c r="H217" s="229"/>
      <c r="I217" s="229"/>
      <c r="J217" s="229"/>
      <c r="K217" s="229"/>
      <c r="L217" s="229"/>
      <c r="M217" s="350"/>
      <c r="N217" s="230" t="s">
        <v>278</v>
      </c>
      <c r="O217" s="231">
        <f>+O218</f>
        <v>0</v>
      </c>
      <c r="P217" s="231">
        <f aca="true" t="shared" si="304" ref="P217:AE219">+P218</f>
        <v>0</v>
      </c>
      <c r="Q217" s="231">
        <f t="shared" si="304"/>
        <v>0</v>
      </c>
      <c r="R217" s="231">
        <f t="shared" si="304"/>
        <v>0</v>
      </c>
      <c r="S217" s="231">
        <f t="shared" si="304"/>
        <v>0</v>
      </c>
      <c r="T217" s="231">
        <f t="shared" si="304"/>
        <v>0</v>
      </c>
      <c r="U217" s="232">
        <f t="shared" si="304"/>
        <v>0</v>
      </c>
      <c r="V217" s="231">
        <f t="shared" si="304"/>
        <v>0</v>
      </c>
      <c r="W217" s="231">
        <f t="shared" si="304"/>
        <v>0</v>
      </c>
      <c r="X217" s="231">
        <f t="shared" si="304"/>
        <v>0</v>
      </c>
      <c r="Y217" s="231">
        <f t="shared" si="304"/>
        <v>0</v>
      </c>
      <c r="Z217" s="231">
        <f t="shared" si="304"/>
        <v>0</v>
      </c>
      <c r="AA217" s="231">
        <f t="shared" si="304"/>
        <v>0</v>
      </c>
      <c r="AB217" s="231">
        <f t="shared" si="304"/>
        <v>0</v>
      </c>
      <c r="AC217" s="231">
        <f t="shared" si="304"/>
        <v>0</v>
      </c>
      <c r="AD217" s="231">
        <f t="shared" si="304"/>
        <v>0</v>
      </c>
      <c r="AE217" s="231">
        <f t="shared" si="304"/>
        <v>0</v>
      </c>
      <c r="AF217" s="231">
        <f aca="true" t="shared" si="305" ref="AF217:AI219">+AF218</f>
        <v>0</v>
      </c>
      <c r="AG217" s="231">
        <f t="shared" si="305"/>
        <v>0</v>
      </c>
      <c r="AH217" s="231">
        <f t="shared" si="305"/>
        <v>0</v>
      </c>
      <c r="AI217" s="231">
        <f t="shared" si="305"/>
        <v>0</v>
      </c>
      <c r="AJ217" s="231">
        <f aca="true" t="shared" si="306" ref="AJ217:AJ223">IF(W217&gt;=SUM(X217:AI217),SUM(X217:AI217),"ERROR")</f>
        <v>0</v>
      </c>
      <c r="AK217" s="233">
        <f t="shared" si="272"/>
        <v>0</v>
      </c>
      <c r="AL217" s="231">
        <f>+AL218</f>
        <v>0</v>
      </c>
      <c r="AM217" s="231">
        <f aca="true" t="shared" si="307" ref="AM217:AX219">+AM218</f>
        <v>0</v>
      </c>
      <c r="AN217" s="231">
        <f t="shared" si="307"/>
        <v>0</v>
      </c>
      <c r="AO217" s="231">
        <f t="shared" si="307"/>
        <v>0</v>
      </c>
      <c r="AP217" s="231">
        <f t="shared" si="307"/>
        <v>0</v>
      </c>
      <c r="AQ217" s="231">
        <f t="shared" si="307"/>
        <v>0</v>
      </c>
      <c r="AR217" s="231">
        <f t="shared" si="307"/>
        <v>0</v>
      </c>
      <c r="AS217" s="231">
        <f t="shared" si="307"/>
        <v>0</v>
      </c>
      <c r="AT217" s="231">
        <f t="shared" si="307"/>
        <v>0</v>
      </c>
      <c r="AU217" s="231">
        <f t="shared" si="307"/>
        <v>0</v>
      </c>
      <c r="AV217" s="231">
        <f t="shared" si="307"/>
        <v>0</v>
      </c>
      <c r="AW217" s="231">
        <f t="shared" si="307"/>
        <v>0</v>
      </c>
      <c r="AX217" s="231">
        <f t="shared" si="307"/>
        <v>0</v>
      </c>
      <c r="AY217" s="231">
        <f t="shared" si="270"/>
        <v>0</v>
      </c>
      <c r="AZ217" s="233">
        <f t="shared" si="271"/>
        <v>0</v>
      </c>
      <c r="BA217" s="231">
        <f>+BA218</f>
        <v>0</v>
      </c>
      <c r="BB217" s="231">
        <f aca="true" t="shared" si="308" ref="BB217:BM219">+BB218</f>
        <v>0</v>
      </c>
      <c r="BC217" s="231">
        <f t="shared" si="308"/>
        <v>0</v>
      </c>
      <c r="BD217" s="231">
        <f t="shared" si="308"/>
        <v>0</v>
      </c>
      <c r="BE217" s="231">
        <f t="shared" si="308"/>
        <v>0</v>
      </c>
      <c r="BF217" s="231">
        <f t="shared" si="308"/>
        <v>0</v>
      </c>
      <c r="BG217" s="231">
        <f t="shared" si="308"/>
        <v>0</v>
      </c>
      <c r="BH217" s="231">
        <f t="shared" si="308"/>
        <v>0</v>
      </c>
      <c r="BI217" s="231">
        <f t="shared" si="308"/>
        <v>0</v>
      </c>
      <c r="BJ217" s="231">
        <f t="shared" si="308"/>
        <v>0</v>
      </c>
      <c r="BK217" s="231">
        <f t="shared" si="308"/>
        <v>0</v>
      </c>
      <c r="BL217" s="231">
        <f t="shared" si="308"/>
        <v>0</v>
      </c>
      <c r="BM217" s="231">
        <f t="shared" si="308"/>
        <v>0</v>
      </c>
      <c r="BN217" s="231">
        <f aca="true" t="shared" si="309" ref="BN217:BN225">IF(AY217&gt;=SUM(BB217:BM217),SUM(BB217:BM217),"ERROR")</f>
        <v>0</v>
      </c>
      <c r="BO217" s="233">
        <f t="shared" si="281"/>
        <v>0</v>
      </c>
      <c r="BP217" s="234">
        <f>+BP218</f>
        <v>0</v>
      </c>
      <c r="BR217" s="336"/>
      <c r="BS217" s="363"/>
      <c r="BT217" s="336"/>
      <c r="BU217" s="336"/>
    </row>
    <row r="218" spans="1:73" ht="25.5">
      <c r="A218" s="236">
        <v>3</v>
      </c>
      <c r="B218" s="236">
        <v>4</v>
      </c>
      <c r="C218" s="236">
        <v>1</v>
      </c>
      <c r="D218" s="236">
        <v>15</v>
      </c>
      <c r="E218" s="236" t="s">
        <v>85</v>
      </c>
      <c r="F218" s="236">
        <v>45</v>
      </c>
      <c r="G218" s="236"/>
      <c r="H218" s="236"/>
      <c r="I218" s="236"/>
      <c r="J218" s="236"/>
      <c r="K218" s="237"/>
      <c r="L218" s="237"/>
      <c r="M218" s="351"/>
      <c r="N218" s="238" t="s">
        <v>279</v>
      </c>
      <c r="O218" s="239">
        <f>+O219</f>
        <v>0</v>
      </c>
      <c r="P218" s="239">
        <f t="shared" si="304"/>
        <v>0</v>
      </c>
      <c r="Q218" s="239">
        <f t="shared" si="304"/>
        <v>0</v>
      </c>
      <c r="R218" s="239">
        <f t="shared" si="304"/>
        <v>0</v>
      </c>
      <c r="S218" s="239">
        <f t="shared" si="304"/>
        <v>0</v>
      </c>
      <c r="T218" s="239">
        <f t="shared" si="304"/>
        <v>0</v>
      </c>
      <c r="U218" s="240">
        <f t="shared" si="304"/>
        <v>0</v>
      </c>
      <c r="V218" s="239">
        <f t="shared" si="304"/>
        <v>0</v>
      </c>
      <c r="W218" s="239">
        <f t="shared" si="304"/>
        <v>0</v>
      </c>
      <c r="X218" s="239">
        <f t="shared" si="304"/>
        <v>0</v>
      </c>
      <c r="Y218" s="239">
        <f t="shared" si="304"/>
        <v>0</v>
      </c>
      <c r="Z218" s="239">
        <f t="shared" si="304"/>
        <v>0</v>
      </c>
      <c r="AA218" s="239">
        <f t="shared" si="304"/>
        <v>0</v>
      </c>
      <c r="AB218" s="239">
        <f t="shared" si="304"/>
        <v>0</v>
      </c>
      <c r="AC218" s="239">
        <f t="shared" si="304"/>
        <v>0</v>
      </c>
      <c r="AD218" s="239">
        <f t="shared" si="304"/>
        <v>0</v>
      </c>
      <c r="AE218" s="239">
        <f t="shared" si="304"/>
        <v>0</v>
      </c>
      <c r="AF218" s="239">
        <f t="shared" si="305"/>
        <v>0</v>
      </c>
      <c r="AG218" s="239">
        <f t="shared" si="305"/>
        <v>0</v>
      </c>
      <c r="AH218" s="239">
        <f t="shared" si="305"/>
        <v>0</v>
      </c>
      <c r="AI218" s="239">
        <f t="shared" si="305"/>
        <v>0</v>
      </c>
      <c r="AJ218" s="239">
        <f t="shared" si="306"/>
        <v>0</v>
      </c>
      <c r="AK218" s="241">
        <f t="shared" si="272"/>
        <v>0</v>
      </c>
      <c r="AL218" s="239">
        <f>+AL219</f>
        <v>0</v>
      </c>
      <c r="AM218" s="239">
        <f t="shared" si="307"/>
        <v>0</v>
      </c>
      <c r="AN218" s="239">
        <f t="shared" si="307"/>
        <v>0</v>
      </c>
      <c r="AO218" s="239">
        <f t="shared" si="307"/>
        <v>0</v>
      </c>
      <c r="AP218" s="239">
        <f t="shared" si="307"/>
        <v>0</v>
      </c>
      <c r="AQ218" s="239">
        <f t="shared" si="307"/>
        <v>0</v>
      </c>
      <c r="AR218" s="239">
        <f t="shared" si="307"/>
        <v>0</v>
      </c>
      <c r="AS218" s="239">
        <f t="shared" si="307"/>
        <v>0</v>
      </c>
      <c r="AT218" s="239">
        <f t="shared" si="307"/>
        <v>0</v>
      </c>
      <c r="AU218" s="239">
        <f t="shared" si="307"/>
        <v>0</v>
      </c>
      <c r="AV218" s="239">
        <f t="shared" si="307"/>
        <v>0</v>
      </c>
      <c r="AW218" s="239">
        <f t="shared" si="307"/>
        <v>0</v>
      </c>
      <c r="AX218" s="239">
        <f t="shared" si="307"/>
        <v>0</v>
      </c>
      <c r="AY218" s="239">
        <f t="shared" si="270"/>
        <v>0</v>
      </c>
      <c r="AZ218" s="241">
        <f t="shared" si="271"/>
        <v>0</v>
      </c>
      <c r="BA218" s="239">
        <f>+BA219</f>
        <v>0</v>
      </c>
      <c r="BB218" s="239">
        <f t="shared" si="308"/>
        <v>0</v>
      </c>
      <c r="BC218" s="239">
        <f t="shared" si="308"/>
        <v>0</v>
      </c>
      <c r="BD218" s="239">
        <f t="shared" si="308"/>
        <v>0</v>
      </c>
      <c r="BE218" s="239">
        <f t="shared" si="308"/>
        <v>0</v>
      </c>
      <c r="BF218" s="239">
        <f t="shared" si="308"/>
        <v>0</v>
      </c>
      <c r="BG218" s="239">
        <f t="shared" si="308"/>
        <v>0</v>
      </c>
      <c r="BH218" s="239">
        <f t="shared" si="308"/>
        <v>0</v>
      </c>
      <c r="BI218" s="239">
        <f t="shared" si="308"/>
        <v>0</v>
      </c>
      <c r="BJ218" s="239">
        <f t="shared" si="308"/>
        <v>0</v>
      </c>
      <c r="BK218" s="239">
        <f t="shared" si="308"/>
        <v>0</v>
      </c>
      <c r="BL218" s="239">
        <f t="shared" si="308"/>
        <v>0</v>
      </c>
      <c r="BM218" s="239">
        <f t="shared" si="308"/>
        <v>0</v>
      </c>
      <c r="BN218" s="239">
        <f t="shared" si="309"/>
        <v>0</v>
      </c>
      <c r="BO218" s="241">
        <f t="shared" si="281"/>
        <v>0</v>
      </c>
      <c r="BP218" s="242">
        <f>+BP219</f>
        <v>0</v>
      </c>
      <c r="BR218" s="336"/>
      <c r="BS218" s="363"/>
      <c r="BT218" s="336"/>
      <c r="BU218" s="336"/>
    </row>
    <row r="219" spans="1:73" ht="25.5">
      <c r="A219" s="243">
        <v>3</v>
      </c>
      <c r="B219" s="243">
        <v>4</v>
      </c>
      <c r="C219" s="243">
        <v>1</v>
      </c>
      <c r="D219" s="243">
        <v>15</v>
      </c>
      <c r="E219" s="243" t="s">
        <v>85</v>
      </c>
      <c r="F219" s="243">
        <v>45</v>
      </c>
      <c r="G219" s="244" t="s">
        <v>280</v>
      </c>
      <c r="H219" s="244"/>
      <c r="I219" s="244"/>
      <c r="J219" s="244"/>
      <c r="K219" s="245"/>
      <c r="L219" s="245"/>
      <c r="M219" s="352"/>
      <c r="N219" s="246" t="s">
        <v>281</v>
      </c>
      <c r="O219" s="247">
        <f>+O220</f>
        <v>0</v>
      </c>
      <c r="P219" s="247">
        <f t="shared" si="304"/>
        <v>0</v>
      </c>
      <c r="Q219" s="247">
        <f t="shared" si="304"/>
        <v>0</v>
      </c>
      <c r="R219" s="247">
        <f t="shared" si="304"/>
        <v>0</v>
      </c>
      <c r="S219" s="247">
        <f t="shared" si="304"/>
        <v>0</v>
      </c>
      <c r="T219" s="247">
        <f t="shared" si="304"/>
        <v>0</v>
      </c>
      <c r="U219" s="52">
        <f t="shared" si="304"/>
        <v>0</v>
      </c>
      <c r="V219" s="247">
        <f t="shared" si="304"/>
        <v>0</v>
      </c>
      <c r="W219" s="247">
        <f t="shared" si="304"/>
        <v>0</v>
      </c>
      <c r="X219" s="247">
        <f t="shared" si="304"/>
        <v>0</v>
      </c>
      <c r="Y219" s="247">
        <f t="shared" si="304"/>
        <v>0</v>
      </c>
      <c r="Z219" s="247">
        <f t="shared" si="304"/>
        <v>0</v>
      </c>
      <c r="AA219" s="247">
        <f t="shared" si="304"/>
        <v>0</v>
      </c>
      <c r="AB219" s="247">
        <f t="shared" si="304"/>
        <v>0</v>
      </c>
      <c r="AC219" s="247">
        <f t="shared" si="304"/>
        <v>0</v>
      </c>
      <c r="AD219" s="247">
        <f t="shared" si="304"/>
        <v>0</v>
      </c>
      <c r="AE219" s="247">
        <f t="shared" si="304"/>
        <v>0</v>
      </c>
      <c r="AF219" s="247">
        <f t="shared" si="305"/>
        <v>0</v>
      </c>
      <c r="AG219" s="247">
        <f t="shared" si="305"/>
        <v>0</v>
      </c>
      <c r="AH219" s="247">
        <f t="shared" si="305"/>
        <v>0</v>
      </c>
      <c r="AI219" s="247">
        <f t="shared" si="305"/>
        <v>0</v>
      </c>
      <c r="AJ219" s="247">
        <f t="shared" si="306"/>
        <v>0</v>
      </c>
      <c r="AK219" s="56">
        <f t="shared" si="272"/>
        <v>0</v>
      </c>
      <c r="AL219" s="247">
        <f>+AL220</f>
        <v>0</v>
      </c>
      <c r="AM219" s="247">
        <f t="shared" si="307"/>
        <v>0</v>
      </c>
      <c r="AN219" s="247">
        <f t="shared" si="307"/>
        <v>0</v>
      </c>
      <c r="AO219" s="247">
        <f t="shared" si="307"/>
        <v>0</v>
      </c>
      <c r="AP219" s="247">
        <f t="shared" si="307"/>
        <v>0</v>
      </c>
      <c r="AQ219" s="247">
        <f t="shared" si="307"/>
        <v>0</v>
      </c>
      <c r="AR219" s="247">
        <f t="shared" si="307"/>
        <v>0</v>
      </c>
      <c r="AS219" s="247">
        <f t="shared" si="307"/>
        <v>0</v>
      </c>
      <c r="AT219" s="247">
        <f t="shared" si="307"/>
        <v>0</v>
      </c>
      <c r="AU219" s="247">
        <f t="shared" si="307"/>
        <v>0</v>
      </c>
      <c r="AV219" s="247">
        <f t="shared" si="307"/>
        <v>0</v>
      </c>
      <c r="AW219" s="247">
        <f t="shared" si="307"/>
        <v>0</v>
      </c>
      <c r="AX219" s="247">
        <f t="shared" si="307"/>
        <v>0</v>
      </c>
      <c r="AY219" s="247">
        <f t="shared" si="270"/>
        <v>0</v>
      </c>
      <c r="AZ219" s="56">
        <f t="shared" si="271"/>
        <v>0</v>
      </c>
      <c r="BA219" s="247">
        <f>+BA220</f>
        <v>0</v>
      </c>
      <c r="BB219" s="247">
        <f t="shared" si="308"/>
        <v>0</v>
      </c>
      <c r="BC219" s="247">
        <f t="shared" si="308"/>
        <v>0</v>
      </c>
      <c r="BD219" s="247">
        <f t="shared" si="308"/>
        <v>0</v>
      </c>
      <c r="BE219" s="247">
        <f t="shared" si="308"/>
        <v>0</v>
      </c>
      <c r="BF219" s="247">
        <f t="shared" si="308"/>
        <v>0</v>
      </c>
      <c r="BG219" s="247">
        <f t="shared" si="308"/>
        <v>0</v>
      </c>
      <c r="BH219" s="247">
        <f t="shared" si="308"/>
        <v>0</v>
      </c>
      <c r="BI219" s="247">
        <f t="shared" si="308"/>
        <v>0</v>
      </c>
      <c r="BJ219" s="247">
        <f t="shared" si="308"/>
        <v>0</v>
      </c>
      <c r="BK219" s="247">
        <f t="shared" si="308"/>
        <v>0</v>
      </c>
      <c r="BL219" s="247">
        <f t="shared" si="308"/>
        <v>0</v>
      </c>
      <c r="BM219" s="247">
        <f t="shared" si="308"/>
        <v>0</v>
      </c>
      <c r="BN219" s="247">
        <f t="shared" si="309"/>
        <v>0</v>
      </c>
      <c r="BO219" s="56">
        <f t="shared" si="281"/>
        <v>0</v>
      </c>
      <c r="BP219" s="248">
        <f>+BP220</f>
        <v>0</v>
      </c>
      <c r="BR219" s="336"/>
      <c r="BS219" s="363"/>
      <c r="BT219" s="336"/>
      <c r="BU219" s="336"/>
    </row>
    <row r="220" spans="1:76" s="300" customFormat="1" ht="25.5">
      <c r="A220" s="292">
        <v>3</v>
      </c>
      <c r="B220" s="292">
        <v>4</v>
      </c>
      <c r="C220" s="292">
        <v>1</v>
      </c>
      <c r="D220" s="292">
        <v>15</v>
      </c>
      <c r="E220" s="292" t="s">
        <v>85</v>
      </c>
      <c r="F220" s="292">
        <v>45</v>
      </c>
      <c r="G220" s="293">
        <v>1192</v>
      </c>
      <c r="H220" s="293">
        <v>198</v>
      </c>
      <c r="I220" s="293"/>
      <c r="J220" s="293"/>
      <c r="K220" s="294"/>
      <c r="L220" s="294"/>
      <c r="M220" s="352"/>
      <c r="N220" s="295" t="s">
        <v>282</v>
      </c>
      <c r="O220" s="296">
        <f>+O221+O224</f>
        <v>0</v>
      </c>
      <c r="P220" s="296">
        <f aca="true" t="shared" si="310" ref="P220:AI220">+P221+P224</f>
        <v>0</v>
      </c>
      <c r="Q220" s="296">
        <f t="shared" si="310"/>
        <v>0</v>
      </c>
      <c r="R220" s="296">
        <f t="shared" si="310"/>
        <v>0</v>
      </c>
      <c r="S220" s="296">
        <f t="shared" si="310"/>
        <v>0</v>
      </c>
      <c r="T220" s="296">
        <f t="shared" si="310"/>
        <v>0</v>
      </c>
      <c r="U220" s="297">
        <f t="shared" si="310"/>
        <v>0</v>
      </c>
      <c r="V220" s="296">
        <f t="shared" si="310"/>
        <v>0</v>
      </c>
      <c r="W220" s="296">
        <f t="shared" si="310"/>
        <v>0</v>
      </c>
      <c r="X220" s="296">
        <f t="shared" si="310"/>
        <v>0</v>
      </c>
      <c r="Y220" s="296">
        <f t="shared" si="310"/>
        <v>0</v>
      </c>
      <c r="Z220" s="296">
        <f t="shared" si="310"/>
        <v>0</v>
      </c>
      <c r="AA220" s="296">
        <f t="shared" si="310"/>
        <v>0</v>
      </c>
      <c r="AB220" s="296">
        <f t="shared" si="310"/>
        <v>0</v>
      </c>
      <c r="AC220" s="296">
        <f t="shared" si="310"/>
        <v>0</v>
      </c>
      <c r="AD220" s="296">
        <f t="shared" si="310"/>
        <v>0</v>
      </c>
      <c r="AE220" s="296">
        <f t="shared" si="310"/>
        <v>0</v>
      </c>
      <c r="AF220" s="296">
        <f t="shared" si="310"/>
        <v>0</v>
      </c>
      <c r="AG220" s="296">
        <f t="shared" si="310"/>
        <v>0</v>
      </c>
      <c r="AH220" s="296">
        <f t="shared" si="310"/>
        <v>0</v>
      </c>
      <c r="AI220" s="296">
        <f t="shared" si="310"/>
        <v>0</v>
      </c>
      <c r="AJ220" s="296">
        <f t="shared" si="306"/>
        <v>0</v>
      </c>
      <c r="AK220" s="298">
        <f t="shared" si="272"/>
        <v>0</v>
      </c>
      <c r="AL220" s="296">
        <f>+AL221+AL224</f>
        <v>0</v>
      </c>
      <c r="AM220" s="296">
        <f aca="true" t="shared" si="311" ref="AM220:AX220">+AM221+AM224</f>
        <v>0</v>
      </c>
      <c r="AN220" s="296">
        <f t="shared" si="311"/>
        <v>0</v>
      </c>
      <c r="AO220" s="296">
        <f t="shared" si="311"/>
        <v>0</v>
      </c>
      <c r="AP220" s="296">
        <f t="shared" si="311"/>
        <v>0</v>
      </c>
      <c r="AQ220" s="296">
        <f t="shared" si="311"/>
        <v>0</v>
      </c>
      <c r="AR220" s="296">
        <f t="shared" si="311"/>
        <v>0</v>
      </c>
      <c r="AS220" s="296">
        <f t="shared" si="311"/>
        <v>0</v>
      </c>
      <c r="AT220" s="296">
        <f t="shared" si="311"/>
        <v>0</v>
      </c>
      <c r="AU220" s="296">
        <f t="shared" si="311"/>
        <v>0</v>
      </c>
      <c r="AV220" s="296">
        <f t="shared" si="311"/>
        <v>0</v>
      </c>
      <c r="AW220" s="296">
        <f t="shared" si="311"/>
        <v>0</v>
      </c>
      <c r="AX220" s="296">
        <f t="shared" si="311"/>
        <v>0</v>
      </c>
      <c r="AY220" s="296">
        <f t="shared" si="270"/>
        <v>0</v>
      </c>
      <c r="AZ220" s="298">
        <f t="shared" si="271"/>
        <v>0</v>
      </c>
      <c r="BA220" s="296">
        <f>+BA221+BA224</f>
        <v>0</v>
      </c>
      <c r="BB220" s="296">
        <f aca="true" t="shared" si="312" ref="BB220:BM220">+BB221+BB224</f>
        <v>0</v>
      </c>
      <c r="BC220" s="296">
        <f t="shared" si="312"/>
        <v>0</v>
      </c>
      <c r="BD220" s="296">
        <f t="shared" si="312"/>
        <v>0</v>
      </c>
      <c r="BE220" s="296">
        <f t="shared" si="312"/>
        <v>0</v>
      </c>
      <c r="BF220" s="296">
        <f t="shared" si="312"/>
        <v>0</v>
      </c>
      <c r="BG220" s="296">
        <f t="shared" si="312"/>
        <v>0</v>
      </c>
      <c r="BH220" s="296">
        <f t="shared" si="312"/>
        <v>0</v>
      </c>
      <c r="BI220" s="296">
        <f t="shared" si="312"/>
        <v>0</v>
      </c>
      <c r="BJ220" s="296">
        <f t="shared" si="312"/>
        <v>0</v>
      </c>
      <c r="BK220" s="296">
        <f t="shared" si="312"/>
        <v>0</v>
      </c>
      <c r="BL220" s="296">
        <f t="shared" si="312"/>
        <v>0</v>
      </c>
      <c r="BM220" s="296">
        <f t="shared" si="312"/>
        <v>0</v>
      </c>
      <c r="BN220" s="296">
        <f t="shared" si="309"/>
        <v>0</v>
      </c>
      <c r="BO220" s="298">
        <f t="shared" si="281"/>
        <v>0</v>
      </c>
      <c r="BP220" s="299">
        <f>+BP221+BP224</f>
        <v>0</v>
      </c>
      <c r="BR220" s="336"/>
      <c r="BS220" s="363"/>
      <c r="BT220" s="336"/>
      <c r="BU220" s="336"/>
      <c r="BV220" s="341"/>
      <c r="BW220" s="341"/>
      <c r="BX220" s="341"/>
    </row>
    <row r="221" spans="1:73" ht="12.75">
      <c r="A221" s="249">
        <v>3</v>
      </c>
      <c r="B221" s="249">
        <v>4</v>
      </c>
      <c r="C221" s="249">
        <v>1</v>
      </c>
      <c r="D221" s="249">
        <v>15</v>
      </c>
      <c r="E221" s="264" t="s">
        <v>85</v>
      </c>
      <c r="F221" s="267">
        <v>45</v>
      </c>
      <c r="G221" s="267">
        <v>1192</v>
      </c>
      <c r="H221" s="250">
        <v>198</v>
      </c>
      <c r="I221" s="250" t="s">
        <v>75</v>
      </c>
      <c r="J221" s="250"/>
      <c r="K221" s="291"/>
      <c r="L221" s="250"/>
      <c r="M221" s="357"/>
      <c r="N221" s="252" t="s">
        <v>249</v>
      </c>
      <c r="O221" s="253">
        <f>+O222+O223</f>
        <v>0</v>
      </c>
      <c r="P221" s="253">
        <f aca="true" t="shared" si="313" ref="P221:AI221">+P222+P223</f>
        <v>0</v>
      </c>
      <c r="Q221" s="253">
        <f t="shared" si="313"/>
        <v>0</v>
      </c>
      <c r="R221" s="253">
        <f t="shared" si="313"/>
        <v>0</v>
      </c>
      <c r="S221" s="253">
        <f t="shared" si="313"/>
        <v>0</v>
      </c>
      <c r="T221" s="253">
        <f t="shared" si="313"/>
        <v>0</v>
      </c>
      <c r="U221" s="254">
        <f t="shared" si="313"/>
        <v>0</v>
      </c>
      <c r="V221" s="253">
        <f t="shared" si="313"/>
        <v>0</v>
      </c>
      <c r="W221" s="253">
        <f t="shared" si="313"/>
        <v>0</v>
      </c>
      <c r="X221" s="253">
        <f t="shared" si="313"/>
        <v>0</v>
      </c>
      <c r="Y221" s="253">
        <f t="shared" si="313"/>
        <v>0</v>
      </c>
      <c r="Z221" s="253">
        <f t="shared" si="313"/>
        <v>0</v>
      </c>
      <c r="AA221" s="253">
        <f t="shared" si="313"/>
        <v>0</v>
      </c>
      <c r="AB221" s="253">
        <f t="shared" si="313"/>
        <v>0</v>
      </c>
      <c r="AC221" s="253">
        <f t="shared" si="313"/>
        <v>0</v>
      </c>
      <c r="AD221" s="253">
        <f t="shared" si="313"/>
        <v>0</v>
      </c>
      <c r="AE221" s="253">
        <f t="shared" si="313"/>
        <v>0</v>
      </c>
      <c r="AF221" s="253">
        <f t="shared" si="313"/>
        <v>0</v>
      </c>
      <c r="AG221" s="253">
        <f t="shared" si="313"/>
        <v>0</v>
      </c>
      <c r="AH221" s="253">
        <f t="shared" si="313"/>
        <v>0</v>
      </c>
      <c r="AI221" s="253">
        <f t="shared" si="313"/>
        <v>0</v>
      </c>
      <c r="AJ221" s="253">
        <f t="shared" si="306"/>
        <v>0</v>
      </c>
      <c r="AK221" s="255">
        <f t="shared" si="272"/>
        <v>0</v>
      </c>
      <c r="AL221" s="253">
        <f>+AL222+AL223</f>
        <v>0</v>
      </c>
      <c r="AM221" s="253">
        <f aca="true" t="shared" si="314" ref="AM221:AX221">+AM222+AM223</f>
        <v>0</v>
      </c>
      <c r="AN221" s="253">
        <f t="shared" si="314"/>
        <v>0</v>
      </c>
      <c r="AO221" s="253">
        <f t="shared" si="314"/>
        <v>0</v>
      </c>
      <c r="AP221" s="253">
        <f t="shared" si="314"/>
        <v>0</v>
      </c>
      <c r="AQ221" s="253">
        <f t="shared" si="314"/>
        <v>0</v>
      </c>
      <c r="AR221" s="253">
        <f t="shared" si="314"/>
        <v>0</v>
      </c>
      <c r="AS221" s="253">
        <f t="shared" si="314"/>
        <v>0</v>
      </c>
      <c r="AT221" s="253">
        <f t="shared" si="314"/>
        <v>0</v>
      </c>
      <c r="AU221" s="253">
        <f t="shared" si="314"/>
        <v>0</v>
      </c>
      <c r="AV221" s="253">
        <f t="shared" si="314"/>
        <v>0</v>
      </c>
      <c r="AW221" s="253">
        <f t="shared" si="314"/>
        <v>0</v>
      </c>
      <c r="AX221" s="253">
        <f t="shared" si="314"/>
        <v>0</v>
      </c>
      <c r="AY221" s="253">
        <f t="shared" si="270"/>
        <v>0</v>
      </c>
      <c r="AZ221" s="255">
        <f t="shared" si="271"/>
        <v>0</v>
      </c>
      <c r="BA221" s="253">
        <f>+BA222+BA223</f>
        <v>0</v>
      </c>
      <c r="BB221" s="253">
        <f aca="true" t="shared" si="315" ref="BB221:BM221">+BB222+BB223</f>
        <v>0</v>
      </c>
      <c r="BC221" s="253">
        <f t="shared" si="315"/>
        <v>0</v>
      </c>
      <c r="BD221" s="253">
        <f t="shared" si="315"/>
        <v>0</v>
      </c>
      <c r="BE221" s="253">
        <f t="shared" si="315"/>
        <v>0</v>
      </c>
      <c r="BF221" s="253">
        <f t="shared" si="315"/>
        <v>0</v>
      </c>
      <c r="BG221" s="253">
        <f t="shared" si="315"/>
        <v>0</v>
      </c>
      <c r="BH221" s="253">
        <f t="shared" si="315"/>
        <v>0</v>
      </c>
      <c r="BI221" s="253">
        <f t="shared" si="315"/>
        <v>0</v>
      </c>
      <c r="BJ221" s="253">
        <f t="shared" si="315"/>
        <v>0</v>
      </c>
      <c r="BK221" s="253">
        <f t="shared" si="315"/>
        <v>0</v>
      </c>
      <c r="BL221" s="253">
        <f t="shared" si="315"/>
        <v>0</v>
      </c>
      <c r="BM221" s="253">
        <f t="shared" si="315"/>
        <v>0</v>
      </c>
      <c r="BN221" s="253">
        <f t="shared" si="309"/>
        <v>0</v>
      </c>
      <c r="BO221" s="255">
        <f t="shared" si="281"/>
        <v>0</v>
      </c>
      <c r="BP221" s="256">
        <f>+BP222+BP223</f>
        <v>0</v>
      </c>
      <c r="BR221" s="336"/>
      <c r="BS221" s="363"/>
      <c r="BT221" s="336"/>
      <c r="BU221" s="336"/>
    </row>
    <row r="222" spans="1:73" ht="25.5">
      <c r="A222" s="308">
        <v>3</v>
      </c>
      <c r="B222" s="308">
        <v>4</v>
      </c>
      <c r="C222" s="308">
        <v>1</v>
      </c>
      <c r="D222" s="308">
        <v>15</v>
      </c>
      <c r="E222" s="309" t="s">
        <v>85</v>
      </c>
      <c r="F222" s="314">
        <v>45</v>
      </c>
      <c r="G222" s="314">
        <v>1192</v>
      </c>
      <c r="H222" s="314">
        <v>198</v>
      </c>
      <c r="I222" s="309" t="s">
        <v>75</v>
      </c>
      <c r="J222" s="309" t="s">
        <v>72</v>
      </c>
      <c r="K222" s="305"/>
      <c r="L222" s="313" t="s">
        <v>283</v>
      </c>
      <c r="M222" s="353"/>
      <c r="N222" s="307" t="s">
        <v>284</v>
      </c>
      <c r="O222" s="262">
        <v>0</v>
      </c>
      <c r="P222" s="262">
        <v>0</v>
      </c>
      <c r="Q222" s="262">
        <v>0</v>
      </c>
      <c r="R222" s="262">
        <v>0</v>
      </c>
      <c r="S222" s="262">
        <v>0</v>
      </c>
      <c r="T222" s="94">
        <f>-P222+Q222-R222+S222</f>
        <v>0</v>
      </c>
      <c r="U222" s="94">
        <f>+O222+T222</f>
        <v>0</v>
      </c>
      <c r="V222" s="262"/>
      <c r="W222" s="94">
        <f>+U222-V222</f>
        <v>0</v>
      </c>
      <c r="X222" s="262">
        <v>0</v>
      </c>
      <c r="Y222" s="262"/>
      <c r="Z222" s="262"/>
      <c r="AA222" s="262"/>
      <c r="AB222" s="262"/>
      <c r="AC222" s="262"/>
      <c r="AD222" s="262"/>
      <c r="AE222" s="262"/>
      <c r="AF222" s="262"/>
      <c r="AG222" s="262">
        <v>0</v>
      </c>
      <c r="AH222" s="262">
        <v>0</v>
      </c>
      <c r="AI222" s="262"/>
      <c r="AJ222" s="205">
        <f t="shared" si="306"/>
        <v>0</v>
      </c>
      <c r="AK222" s="206">
        <f t="shared" si="272"/>
        <v>0</v>
      </c>
      <c r="AL222" s="94">
        <f>W222-AJ222</f>
        <v>0</v>
      </c>
      <c r="AM222" s="262">
        <v>0</v>
      </c>
      <c r="AN222" s="262"/>
      <c r="AO222" s="262"/>
      <c r="AP222" s="262"/>
      <c r="AQ222" s="262"/>
      <c r="AR222" s="262"/>
      <c r="AS222" s="262"/>
      <c r="AT222" s="262"/>
      <c r="AU222" s="262">
        <v>0</v>
      </c>
      <c r="AV222" s="262"/>
      <c r="AW222" s="262">
        <v>0</v>
      </c>
      <c r="AX222" s="262"/>
      <c r="AY222" s="205">
        <f t="shared" si="270"/>
        <v>0</v>
      </c>
      <c r="AZ222" s="206">
        <f t="shared" si="271"/>
        <v>0</v>
      </c>
      <c r="BA222" s="94">
        <f>AJ222-AY222</f>
        <v>0</v>
      </c>
      <c r="BB222" s="93">
        <f>+AM222</f>
        <v>0</v>
      </c>
      <c r="BC222" s="262"/>
      <c r="BD222" s="262"/>
      <c r="BE222" s="262"/>
      <c r="BF222" s="262"/>
      <c r="BG222" s="262"/>
      <c r="BH222" s="262"/>
      <c r="BI222" s="93">
        <f>+AT222</f>
        <v>0</v>
      </c>
      <c r="BJ222" s="262">
        <v>0</v>
      </c>
      <c r="BK222" s="262"/>
      <c r="BL222" s="262"/>
      <c r="BM222" s="262"/>
      <c r="BN222" s="205">
        <f t="shared" si="309"/>
        <v>0</v>
      </c>
      <c r="BO222" s="206">
        <f t="shared" si="281"/>
        <v>0</v>
      </c>
      <c r="BP222" s="96">
        <f>AY222-BN222</f>
        <v>0</v>
      </c>
      <c r="BR222" s="336"/>
      <c r="BS222" s="363"/>
      <c r="BT222" s="336"/>
      <c r="BU222" s="336"/>
    </row>
    <row r="223" spans="1:73" ht="38.25">
      <c r="A223" s="308">
        <v>3</v>
      </c>
      <c r="B223" s="308">
        <v>4</v>
      </c>
      <c r="C223" s="308">
        <v>1</v>
      </c>
      <c r="D223" s="308">
        <v>15</v>
      </c>
      <c r="E223" s="309" t="s">
        <v>85</v>
      </c>
      <c r="F223" s="314">
        <v>45</v>
      </c>
      <c r="G223" s="314">
        <v>1192</v>
      </c>
      <c r="H223" s="314">
        <v>198</v>
      </c>
      <c r="I223" s="309" t="s">
        <v>75</v>
      </c>
      <c r="J223" s="309" t="s">
        <v>72</v>
      </c>
      <c r="K223" s="305"/>
      <c r="L223" s="313" t="s">
        <v>265</v>
      </c>
      <c r="M223" s="353"/>
      <c r="N223" s="307" t="s">
        <v>285</v>
      </c>
      <c r="O223" s="262">
        <v>0</v>
      </c>
      <c r="P223" s="262">
        <v>0</v>
      </c>
      <c r="Q223" s="262">
        <v>0</v>
      </c>
      <c r="R223" s="262">
        <v>0</v>
      </c>
      <c r="S223" s="262">
        <v>0</v>
      </c>
      <c r="T223" s="94">
        <f>-P223+Q223-R223+S223</f>
        <v>0</v>
      </c>
      <c r="U223" s="94">
        <f>+O223+T223</f>
        <v>0</v>
      </c>
      <c r="V223" s="262"/>
      <c r="W223" s="94">
        <f>+U223-V223</f>
        <v>0</v>
      </c>
      <c r="X223" s="262">
        <v>0</v>
      </c>
      <c r="Y223" s="262"/>
      <c r="Z223" s="262"/>
      <c r="AA223" s="262"/>
      <c r="AB223" s="262"/>
      <c r="AC223" s="262"/>
      <c r="AD223" s="262"/>
      <c r="AE223" s="262"/>
      <c r="AF223" s="262"/>
      <c r="AG223" s="262">
        <v>0</v>
      </c>
      <c r="AH223" s="262">
        <v>0</v>
      </c>
      <c r="AI223" s="262"/>
      <c r="AJ223" s="205">
        <f t="shared" si="306"/>
        <v>0</v>
      </c>
      <c r="AK223" s="206">
        <f t="shared" si="272"/>
        <v>0</v>
      </c>
      <c r="AL223" s="94">
        <f>W223-AJ223</f>
        <v>0</v>
      </c>
      <c r="AM223" s="262">
        <v>0</v>
      </c>
      <c r="AN223" s="262"/>
      <c r="AO223" s="262"/>
      <c r="AP223" s="262"/>
      <c r="AQ223" s="262"/>
      <c r="AR223" s="262"/>
      <c r="AS223" s="262"/>
      <c r="AT223" s="262"/>
      <c r="AU223" s="93">
        <v>0</v>
      </c>
      <c r="AV223" s="262">
        <v>0</v>
      </c>
      <c r="AW223" s="262">
        <v>0</v>
      </c>
      <c r="AX223" s="262">
        <v>0</v>
      </c>
      <c r="AY223" s="205">
        <f t="shared" si="270"/>
        <v>0</v>
      </c>
      <c r="AZ223" s="206">
        <f t="shared" si="271"/>
        <v>0</v>
      </c>
      <c r="BA223" s="94">
        <f>AJ223-AY223</f>
        <v>0</v>
      </c>
      <c r="BB223" s="93">
        <f>+AM223</f>
        <v>0</v>
      </c>
      <c r="BC223" s="262"/>
      <c r="BD223" s="262"/>
      <c r="BE223" s="262"/>
      <c r="BF223" s="262"/>
      <c r="BG223" s="262"/>
      <c r="BH223" s="262"/>
      <c r="BI223" s="93">
        <f>+AT223</f>
        <v>0</v>
      </c>
      <c r="BJ223" s="262">
        <v>0</v>
      </c>
      <c r="BK223" s="262"/>
      <c r="BL223" s="262"/>
      <c r="BM223" s="262"/>
      <c r="BN223" s="205">
        <f t="shared" si="309"/>
        <v>0</v>
      </c>
      <c r="BO223" s="206">
        <f t="shared" si="281"/>
        <v>0</v>
      </c>
      <c r="BP223" s="96">
        <f>AY223-BN223</f>
        <v>0</v>
      </c>
      <c r="BR223" s="336"/>
      <c r="BS223" s="363"/>
      <c r="BT223" s="336"/>
      <c r="BU223" s="336"/>
    </row>
    <row r="224" spans="1:73" ht="12.75">
      <c r="A224" s="249">
        <v>3</v>
      </c>
      <c r="B224" s="249">
        <v>4</v>
      </c>
      <c r="C224" s="249">
        <v>1</v>
      </c>
      <c r="D224" s="249">
        <v>15</v>
      </c>
      <c r="E224" s="264" t="s">
        <v>85</v>
      </c>
      <c r="F224" s="267">
        <v>45</v>
      </c>
      <c r="G224" s="267">
        <v>1192</v>
      </c>
      <c r="H224" s="250">
        <v>198</v>
      </c>
      <c r="I224" s="250" t="s">
        <v>77</v>
      </c>
      <c r="J224" s="250"/>
      <c r="K224" s="291"/>
      <c r="L224" s="250"/>
      <c r="M224" s="357"/>
      <c r="N224" s="252" t="s">
        <v>234</v>
      </c>
      <c r="O224" s="253">
        <f>+O225</f>
        <v>0</v>
      </c>
      <c r="P224" s="253">
        <f aca="true" t="shared" si="316" ref="P224:AI224">+P225</f>
        <v>0</v>
      </c>
      <c r="Q224" s="253">
        <f t="shared" si="316"/>
        <v>0</v>
      </c>
      <c r="R224" s="253">
        <f t="shared" si="316"/>
        <v>0</v>
      </c>
      <c r="S224" s="253">
        <f t="shared" si="316"/>
        <v>0</v>
      </c>
      <c r="T224" s="253">
        <f t="shared" si="316"/>
        <v>0</v>
      </c>
      <c r="U224" s="254">
        <f t="shared" si="316"/>
        <v>0</v>
      </c>
      <c r="V224" s="253">
        <f t="shared" si="316"/>
        <v>0</v>
      </c>
      <c r="W224" s="253">
        <f t="shared" si="316"/>
        <v>0</v>
      </c>
      <c r="X224" s="253">
        <f t="shared" si="316"/>
        <v>0</v>
      </c>
      <c r="Y224" s="253">
        <f t="shared" si="316"/>
        <v>0</v>
      </c>
      <c r="Z224" s="253">
        <f t="shared" si="316"/>
        <v>0</v>
      </c>
      <c r="AA224" s="253">
        <f t="shared" si="316"/>
        <v>0</v>
      </c>
      <c r="AB224" s="253">
        <f t="shared" si="316"/>
        <v>0</v>
      </c>
      <c r="AC224" s="253">
        <f t="shared" si="316"/>
        <v>0</v>
      </c>
      <c r="AD224" s="253">
        <f t="shared" si="316"/>
        <v>0</v>
      </c>
      <c r="AE224" s="253">
        <f t="shared" si="316"/>
        <v>0</v>
      </c>
      <c r="AF224" s="253">
        <f t="shared" si="316"/>
        <v>0</v>
      </c>
      <c r="AG224" s="253">
        <f t="shared" si="316"/>
        <v>0</v>
      </c>
      <c r="AH224" s="253">
        <f t="shared" si="316"/>
        <v>0</v>
      </c>
      <c r="AI224" s="253">
        <f t="shared" si="316"/>
        <v>0</v>
      </c>
      <c r="AJ224" s="253">
        <f aca="true" t="shared" si="317" ref="AJ224:AJ230">IF(W224&gt;=SUM(X224:AI224),SUM(X224:AI224),"ERROR")</f>
        <v>0</v>
      </c>
      <c r="AK224" s="255">
        <f t="shared" si="272"/>
        <v>0</v>
      </c>
      <c r="AL224" s="253">
        <f>+AL225</f>
        <v>0</v>
      </c>
      <c r="AM224" s="253">
        <f aca="true" t="shared" si="318" ref="AM224:AX224">+AM225</f>
        <v>0</v>
      </c>
      <c r="AN224" s="253">
        <f t="shared" si="318"/>
        <v>0</v>
      </c>
      <c r="AO224" s="253">
        <f t="shared" si="318"/>
        <v>0</v>
      </c>
      <c r="AP224" s="253">
        <f t="shared" si="318"/>
        <v>0</v>
      </c>
      <c r="AQ224" s="253">
        <f t="shared" si="318"/>
        <v>0</v>
      </c>
      <c r="AR224" s="253">
        <f t="shared" si="318"/>
        <v>0</v>
      </c>
      <c r="AS224" s="253">
        <f t="shared" si="318"/>
        <v>0</v>
      </c>
      <c r="AT224" s="253">
        <f t="shared" si="318"/>
        <v>0</v>
      </c>
      <c r="AU224" s="253">
        <f t="shared" si="318"/>
        <v>0</v>
      </c>
      <c r="AV224" s="253">
        <f t="shared" si="318"/>
        <v>0</v>
      </c>
      <c r="AW224" s="253">
        <f t="shared" si="318"/>
        <v>0</v>
      </c>
      <c r="AX224" s="253">
        <f t="shared" si="318"/>
        <v>0</v>
      </c>
      <c r="AY224" s="253">
        <f t="shared" si="270"/>
        <v>0</v>
      </c>
      <c r="AZ224" s="255">
        <f t="shared" si="271"/>
        <v>0</v>
      </c>
      <c r="BA224" s="253">
        <f>+BA225</f>
        <v>0</v>
      </c>
      <c r="BB224" s="253">
        <f aca="true" t="shared" si="319" ref="BB224:BM224">+BB225</f>
        <v>0</v>
      </c>
      <c r="BC224" s="253">
        <f t="shared" si="319"/>
        <v>0</v>
      </c>
      <c r="BD224" s="253">
        <f t="shared" si="319"/>
        <v>0</v>
      </c>
      <c r="BE224" s="253">
        <f t="shared" si="319"/>
        <v>0</v>
      </c>
      <c r="BF224" s="253">
        <f t="shared" si="319"/>
        <v>0</v>
      </c>
      <c r="BG224" s="253">
        <f t="shared" si="319"/>
        <v>0</v>
      </c>
      <c r="BH224" s="253">
        <f t="shared" si="319"/>
        <v>0</v>
      </c>
      <c r="BI224" s="253">
        <f t="shared" si="319"/>
        <v>0</v>
      </c>
      <c r="BJ224" s="253">
        <f t="shared" si="319"/>
        <v>0</v>
      </c>
      <c r="BK224" s="253">
        <f t="shared" si="319"/>
        <v>0</v>
      </c>
      <c r="BL224" s="253">
        <f t="shared" si="319"/>
        <v>0</v>
      </c>
      <c r="BM224" s="253">
        <f t="shared" si="319"/>
        <v>0</v>
      </c>
      <c r="BN224" s="253">
        <f t="shared" si="309"/>
        <v>0</v>
      </c>
      <c r="BO224" s="255">
        <f t="shared" si="281"/>
        <v>0</v>
      </c>
      <c r="BP224" s="256">
        <f>+BP225</f>
        <v>0</v>
      </c>
      <c r="BR224" s="336"/>
      <c r="BS224" s="363"/>
      <c r="BT224" s="336"/>
      <c r="BU224" s="336"/>
    </row>
    <row r="225" spans="1:73" ht="25.5">
      <c r="A225" s="308">
        <v>3</v>
      </c>
      <c r="B225" s="308">
        <v>4</v>
      </c>
      <c r="C225" s="308">
        <v>1</v>
      </c>
      <c r="D225" s="308">
        <v>15</v>
      </c>
      <c r="E225" s="309" t="s">
        <v>85</v>
      </c>
      <c r="F225" s="314">
        <v>45</v>
      </c>
      <c r="G225" s="314">
        <v>1192</v>
      </c>
      <c r="H225" s="314">
        <v>198</v>
      </c>
      <c r="I225" s="309" t="s">
        <v>77</v>
      </c>
      <c r="J225" s="309" t="s">
        <v>79</v>
      </c>
      <c r="K225" s="305"/>
      <c r="L225" s="313" t="s">
        <v>286</v>
      </c>
      <c r="M225" s="353"/>
      <c r="N225" s="307" t="s">
        <v>287</v>
      </c>
      <c r="O225" s="262">
        <v>0</v>
      </c>
      <c r="P225" s="262">
        <v>0</v>
      </c>
      <c r="Q225" s="262">
        <v>0</v>
      </c>
      <c r="R225" s="262">
        <v>0</v>
      </c>
      <c r="S225" s="262">
        <v>0</v>
      </c>
      <c r="T225" s="94">
        <f>-P225+Q225-R225+S225</f>
        <v>0</v>
      </c>
      <c r="U225" s="94">
        <f>+O225+T225</f>
        <v>0</v>
      </c>
      <c r="V225" s="262"/>
      <c r="W225" s="94">
        <f>+U225-V225</f>
        <v>0</v>
      </c>
      <c r="X225" s="262">
        <v>0</v>
      </c>
      <c r="Y225" s="262"/>
      <c r="Z225" s="262"/>
      <c r="AA225" s="262"/>
      <c r="AB225" s="262"/>
      <c r="AC225" s="262"/>
      <c r="AD225" s="262"/>
      <c r="AE225" s="262"/>
      <c r="AF225" s="262"/>
      <c r="AG225" s="262">
        <v>0</v>
      </c>
      <c r="AH225" s="262">
        <v>0</v>
      </c>
      <c r="AI225" s="262"/>
      <c r="AJ225" s="205">
        <f t="shared" si="317"/>
        <v>0</v>
      </c>
      <c r="AK225" s="206">
        <f t="shared" si="272"/>
        <v>0</v>
      </c>
      <c r="AL225" s="94">
        <f>W225-AJ225</f>
        <v>0</v>
      </c>
      <c r="AM225" s="262">
        <v>0</v>
      </c>
      <c r="AN225" s="262"/>
      <c r="AO225" s="262"/>
      <c r="AP225" s="262"/>
      <c r="AQ225" s="262"/>
      <c r="AR225" s="262"/>
      <c r="AS225" s="262"/>
      <c r="AT225" s="262"/>
      <c r="AU225" s="93">
        <v>0</v>
      </c>
      <c r="AV225" s="262"/>
      <c r="AW225" s="262">
        <v>0</v>
      </c>
      <c r="AX225" s="262"/>
      <c r="AY225" s="205">
        <f t="shared" si="270"/>
        <v>0</v>
      </c>
      <c r="AZ225" s="206">
        <f t="shared" si="271"/>
        <v>0</v>
      </c>
      <c r="BA225" s="94">
        <f>AJ225-AY225</f>
        <v>0</v>
      </c>
      <c r="BB225" s="93">
        <f>+AM225</f>
        <v>0</v>
      </c>
      <c r="BC225" s="262"/>
      <c r="BD225" s="262"/>
      <c r="BE225" s="262"/>
      <c r="BF225" s="262"/>
      <c r="BG225" s="262"/>
      <c r="BH225" s="262"/>
      <c r="BI225" s="93">
        <f>+AT225</f>
        <v>0</v>
      </c>
      <c r="BJ225" s="262">
        <v>0</v>
      </c>
      <c r="BK225" s="262"/>
      <c r="BL225" s="262"/>
      <c r="BM225" s="262"/>
      <c r="BN225" s="205">
        <f t="shared" si="309"/>
        <v>0</v>
      </c>
      <c r="BO225" s="206">
        <f t="shared" si="281"/>
        <v>0</v>
      </c>
      <c r="BP225" s="96">
        <f>AY225-BN225</f>
        <v>0</v>
      </c>
      <c r="BR225" s="336"/>
      <c r="BS225" s="363"/>
      <c r="BT225" s="336"/>
      <c r="BU225" s="336"/>
    </row>
    <row r="226" spans="1:73" ht="12.75">
      <c r="A226" s="257" t="s">
        <v>64</v>
      </c>
      <c r="B226" s="257">
        <v>4</v>
      </c>
      <c r="C226" s="257" t="s">
        <v>144</v>
      </c>
      <c r="D226" s="257"/>
      <c r="E226" s="257"/>
      <c r="F226" s="257"/>
      <c r="G226" s="258"/>
      <c r="H226" s="258"/>
      <c r="I226" s="258"/>
      <c r="J226" s="258"/>
      <c r="K226" s="259"/>
      <c r="L226" s="260"/>
      <c r="M226" s="353"/>
      <c r="N226" s="261" t="s">
        <v>288</v>
      </c>
      <c r="O226" s="262">
        <v>0</v>
      </c>
      <c r="P226" s="262">
        <v>0</v>
      </c>
      <c r="Q226" s="262">
        <v>0</v>
      </c>
      <c r="R226" s="262">
        <v>0</v>
      </c>
      <c r="S226" s="262">
        <v>0</v>
      </c>
      <c r="T226" s="94">
        <f>-P226+Q226-R226+S226</f>
        <v>0</v>
      </c>
      <c r="U226" s="94">
        <f>O226+T226</f>
        <v>0</v>
      </c>
      <c r="V226" s="262"/>
      <c r="W226" s="94">
        <f>+U226-V226</f>
        <v>0</v>
      </c>
      <c r="X226" s="262">
        <v>0</v>
      </c>
      <c r="Y226" s="262"/>
      <c r="Z226" s="262"/>
      <c r="AA226" s="262"/>
      <c r="AB226" s="262"/>
      <c r="AC226" s="262"/>
      <c r="AD226" s="262"/>
      <c r="AE226" s="262"/>
      <c r="AF226" s="262"/>
      <c r="AG226" s="262">
        <v>0</v>
      </c>
      <c r="AH226" s="262">
        <v>0</v>
      </c>
      <c r="AI226" s="262"/>
      <c r="AJ226" s="205">
        <f t="shared" si="317"/>
        <v>0</v>
      </c>
      <c r="AK226" s="206">
        <f t="shared" si="272"/>
        <v>0</v>
      </c>
      <c r="AL226" s="94">
        <f>W226-AJ226</f>
        <v>0</v>
      </c>
      <c r="AM226" s="262">
        <v>0</v>
      </c>
      <c r="AN226" s="262"/>
      <c r="AO226" s="262"/>
      <c r="AP226" s="262"/>
      <c r="AQ226" s="262"/>
      <c r="AR226" s="262"/>
      <c r="AS226" s="262"/>
      <c r="AT226" s="262"/>
      <c r="AU226" s="262">
        <v>0</v>
      </c>
      <c r="AV226" s="262"/>
      <c r="AW226" s="262">
        <v>0</v>
      </c>
      <c r="AX226" s="262"/>
      <c r="AY226" s="205">
        <f t="shared" si="270"/>
        <v>0</v>
      </c>
      <c r="AZ226" s="206">
        <f t="shared" si="271"/>
        <v>0</v>
      </c>
      <c r="BA226" s="94">
        <f>AJ226-AY226</f>
        <v>0</v>
      </c>
      <c r="BB226" s="93">
        <f>+AM226</f>
        <v>0</v>
      </c>
      <c r="BC226" s="262"/>
      <c r="BD226" s="262"/>
      <c r="BE226" s="262"/>
      <c r="BF226" s="262"/>
      <c r="BG226" s="262"/>
      <c r="BH226" s="262"/>
      <c r="BI226" s="93">
        <f>+AT226</f>
        <v>0</v>
      </c>
      <c r="BJ226" s="262">
        <v>0</v>
      </c>
      <c r="BK226" s="262"/>
      <c r="BL226" s="262"/>
      <c r="BM226" s="262"/>
      <c r="BN226" s="205">
        <f>IF(AY226&gt;=SUM(BB226:BM226),SUM(BB226:BM226),"ERROR")</f>
        <v>0</v>
      </c>
      <c r="BO226" s="206">
        <f t="shared" si="281"/>
        <v>0</v>
      </c>
      <c r="BP226" s="96">
        <f>AY226-BN226</f>
        <v>0</v>
      </c>
      <c r="BR226" s="336"/>
      <c r="BS226" s="363"/>
      <c r="BT226" s="336"/>
      <c r="BU226" s="336"/>
    </row>
    <row r="227" spans="1:76" s="315" customFormat="1" ht="12.75">
      <c r="A227" s="90" t="s">
        <v>64</v>
      </c>
      <c r="B227" s="108" t="s">
        <v>289</v>
      </c>
      <c r="C227" s="182" t="s">
        <v>64</v>
      </c>
      <c r="D227" s="90"/>
      <c r="E227" s="90"/>
      <c r="F227" s="90"/>
      <c r="G227" s="90"/>
      <c r="H227" s="90"/>
      <c r="I227" s="90"/>
      <c r="J227" s="90"/>
      <c r="K227" s="91"/>
      <c r="L227" s="91"/>
      <c r="M227" s="343"/>
      <c r="N227" s="153" t="s">
        <v>290</v>
      </c>
      <c r="O227" s="94">
        <f aca="true" t="shared" si="320" ref="O227:AI227">+O228+O229</f>
        <v>627000000</v>
      </c>
      <c r="P227" s="94">
        <f t="shared" si="320"/>
        <v>0</v>
      </c>
      <c r="Q227" s="94">
        <f t="shared" si="320"/>
        <v>0</v>
      </c>
      <c r="R227" s="94">
        <f t="shared" si="320"/>
        <v>0</v>
      </c>
      <c r="S227" s="94">
        <f t="shared" si="320"/>
        <v>0</v>
      </c>
      <c r="T227" s="94">
        <f t="shared" si="320"/>
        <v>0</v>
      </c>
      <c r="U227" s="94">
        <f t="shared" si="320"/>
        <v>627000000</v>
      </c>
      <c r="V227" s="94">
        <f t="shared" si="320"/>
        <v>0</v>
      </c>
      <c r="W227" s="94">
        <f t="shared" si="320"/>
        <v>627000000</v>
      </c>
      <c r="X227" s="205">
        <f t="shared" si="320"/>
        <v>175434375</v>
      </c>
      <c r="Y227" s="94">
        <f t="shared" si="320"/>
        <v>0</v>
      </c>
      <c r="Z227" s="94">
        <f t="shared" si="320"/>
        <v>0</v>
      </c>
      <c r="AA227" s="94">
        <f t="shared" si="320"/>
        <v>0</v>
      </c>
      <c r="AB227" s="94">
        <f t="shared" si="320"/>
        <v>0</v>
      </c>
      <c r="AC227" s="94">
        <f t="shared" si="320"/>
        <v>0</v>
      </c>
      <c r="AD227" s="94">
        <f t="shared" si="320"/>
        <v>0</v>
      </c>
      <c r="AE227" s="205">
        <f t="shared" si="320"/>
        <v>0</v>
      </c>
      <c r="AF227" s="205">
        <f t="shared" si="320"/>
        <v>0</v>
      </c>
      <c r="AG227" s="94">
        <f t="shared" si="320"/>
        <v>0</v>
      </c>
      <c r="AH227" s="94">
        <f t="shared" si="320"/>
        <v>0</v>
      </c>
      <c r="AI227" s="94">
        <f t="shared" si="320"/>
        <v>0</v>
      </c>
      <c r="AJ227" s="205">
        <f t="shared" si="317"/>
        <v>175434375</v>
      </c>
      <c r="AK227" s="95">
        <f t="shared" si="272"/>
        <v>0.27979964114832534</v>
      </c>
      <c r="AL227" s="94">
        <f>+AL228+AL229</f>
        <v>451565625</v>
      </c>
      <c r="AM227" s="94">
        <f aca="true" t="shared" si="321" ref="AM227:AX227">+AM228+AM229</f>
        <v>0</v>
      </c>
      <c r="AN227" s="94">
        <f t="shared" si="321"/>
        <v>0</v>
      </c>
      <c r="AO227" s="94">
        <f t="shared" si="321"/>
        <v>0</v>
      </c>
      <c r="AP227" s="94">
        <f t="shared" si="321"/>
        <v>0</v>
      </c>
      <c r="AQ227" s="94">
        <f t="shared" si="321"/>
        <v>0</v>
      </c>
      <c r="AR227" s="94">
        <f t="shared" si="321"/>
        <v>0</v>
      </c>
      <c r="AS227" s="94">
        <f t="shared" si="321"/>
        <v>0</v>
      </c>
      <c r="AT227" s="94">
        <f t="shared" si="321"/>
        <v>0</v>
      </c>
      <c r="AU227" s="94">
        <f t="shared" si="321"/>
        <v>0</v>
      </c>
      <c r="AV227" s="205">
        <f t="shared" si="321"/>
        <v>0</v>
      </c>
      <c r="AW227" s="94">
        <f t="shared" si="321"/>
        <v>0</v>
      </c>
      <c r="AX227" s="94">
        <f t="shared" si="321"/>
        <v>0</v>
      </c>
      <c r="AY227" s="94">
        <f t="shared" si="270"/>
        <v>0</v>
      </c>
      <c r="AZ227" s="95">
        <f t="shared" si="271"/>
        <v>0</v>
      </c>
      <c r="BA227" s="205">
        <f>+BA228+BA229</f>
        <v>175434375</v>
      </c>
      <c r="BB227" s="205">
        <f aca="true" t="shared" si="322" ref="BB227:BM227">+BB228+BB229</f>
        <v>0</v>
      </c>
      <c r="BC227" s="205">
        <f t="shared" si="322"/>
        <v>0</v>
      </c>
      <c r="BD227" s="205">
        <f t="shared" si="322"/>
        <v>0</v>
      </c>
      <c r="BE227" s="205">
        <f t="shared" si="322"/>
        <v>0</v>
      </c>
      <c r="BF227" s="205">
        <f t="shared" si="322"/>
        <v>0</v>
      </c>
      <c r="BG227" s="205">
        <f t="shared" si="322"/>
        <v>0</v>
      </c>
      <c r="BH227" s="205">
        <f t="shared" si="322"/>
        <v>0</v>
      </c>
      <c r="BI227" s="205">
        <f t="shared" si="322"/>
        <v>0</v>
      </c>
      <c r="BJ227" s="205">
        <f t="shared" si="322"/>
        <v>0</v>
      </c>
      <c r="BK227" s="205">
        <f t="shared" si="322"/>
        <v>0</v>
      </c>
      <c r="BL227" s="205">
        <f t="shared" si="322"/>
        <v>0</v>
      </c>
      <c r="BM227" s="205">
        <f t="shared" si="322"/>
        <v>0</v>
      </c>
      <c r="BN227" s="205">
        <f>IF(AY227&gt;=SUM(BB227:BM227),SUM(BB227:BM227),"ERROR")</f>
        <v>0</v>
      </c>
      <c r="BO227" s="95">
        <f t="shared" si="281"/>
        <v>0</v>
      </c>
      <c r="BP227" s="96">
        <f>+BP228+BP229</f>
        <v>0</v>
      </c>
      <c r="BR227" s="336"/>
      <c r="BS227" s="363"/>
      <c r="BT227" s="336"/>
      <c r="BU227" s="336"/>
      <c r="BV227" s="342"/>
      <c r="BW227" s="342"/>
      <c r="BX227" s="342"/>
    </row>
    <row r="228" spans="1:73" ht="33" customHeight="1">
      <c r="A228" s="257">
        <v>3</v>
      </c>
      <c r="B228" s="257" t="s">
        <v>289</v>
      </c>
      <c r="C228" s="257">
        <v>3</v>
      </c>
      <c r="D228" s="257" t="s">
        <v>72</v>
      </c>
      <c r="E228" s="257"/>
      <c r="F228" s="257"/>
      <c r="G228" s="258"/>
      <c r="H228" s="258"/>
      <c r="I228" s="258"/>
      <c r="J228" s="258"/>
      <c r="K228" s="259"/>
      <c r="L228" s="260"/>
      <c r="M228" s="353">
        <v>34301</v>
      </c>
      <c r="N228" s="261" t="s">
        <v>291</v>
      </c>
      <c r="O228" s="93">
        <v>627000000</v>
      </c>
      <c r="P228" s="93">
        <v>0</v>
      </c>
      <c r="Q228" s="93">
        <v>0</v>
      </c>
      <c r="R228" s="93">
        <v>0</v>
      </c>
      <c r="S228" s="93">
        <v>0</v>
      </c>
      <c r="T228" s="94">
        <f>-P228+Q228-R228+S228</f>
        <v>0</v>
      </c>
      <c r="U228" s="94">
        <f>O228+T228</f>
        <v>627000000</v>
      </c>
      <c r="V228" s="262"/>
      <c r="W228" s="94">
        <f>+U228-V228</f>
        <v>627000000</v>
      </c>
      <c r="X228" s="93">
        <v>175434375</v>
      </c>
      <c r="Y228" s="93">
        <v>0</v>
      </c>
      <c r="Z228" s="93">
        <v>0</v>
      </c>
      <c r="AA228" s="93">
        <v>0</v>
      </c>
      <c r="AB228" s="93">
        <v>0</v>
      </c>
      <c r="AC228" s="93">
        <v>0</v>
      </c>
      <c r="AD228" s="93">
        <v>0</v>
      </c>
      <c r="AE228" s="93">
        <v>0</v>
      </c>
      <c r="AF228" s="93">
        <v>0</v>
      </c>
      <c r="AG228" s="93">
        <v>0</v>
      </c>
      <c r="AH228" s="93">
        <v>0</v>
      </c>
      <c r="AI228" s="93">
        <v>0</v>
      </c>
      <c r="AJ228" s="205">
        <f t="shared" si="317"/>
        <v>175434375</v>
      </c>
      <c r="AK228" s="206">
        <f t="shared" si="272"/>
        <v>0.27979964114832534</v>
      </c>
      <c r="AL228" s="94">
        <f>W228-AJ228</f>
        <v>451565625</v>
      </c>
      <c r="AM228" s="93">
        <v>0</v>
      </c>
      <c r="AN228" s="93">
        <v>0</v>
      </c>
      <c r="AO228" s="93">
        <v>0</v>
      </c>
      <c r="AP228" s="93">
        <v>0</v>
      </c>
      <c r="AQ228" s="93">
        <v>0</v>
      </c>
      <c r="AR228" s="93">
        <v>0</v>
      </c>
      <c r="AS228" s="93">
        <v>0</v>
      </c>
      <c r="AT228" s="93">
        <v>0</v>
      </c>
      <c r="AU228" s="93">
        <v>0</v>
      </c>
      <c r="AV228" s="93">
        <v>0</v>
      </c>
      <c r="AW228" s="93">
        <v>0</v>
      </c>
      <c r="AX228" s="93">
        <v>0</v>
      </c>
      <c r="AY228" s="205">
        <f t="shared" si="270"/>
        <v>0</v>
      </c>
      <c r="AZ228" s="206">
        <f t="shared" si="271"/>
        <v>0</v>
      </c>
      <c r="BA228" s="94">
        <f>AJ228-AY228</f>
        <v>175434375</v>
      </c>
      <c r="BB228" s="93">
        <f>+AM228</f>
        <v>0</v>
      </c>
      <c r="BC228" s="93">
        <v>0</v>
      </c>
      <c r="BD228" s="93">
        <v>0</v>
      </c>
      <c r="BE228" s="93">
        <v>0</v>
      </c>
      <c r="BF228" s="93">
        <v>0</v>
      </c>
      <c r="BG228" s="93">
        <v>0</v>
      </c>
      <c r="BH228" s="93">
        <v>0</v>
      </c>
      <c r="BI228" s="93">
        <v>0</v>
      </c>
      <c r="BJ228" s="93">
        <v>0</v>
      </c>
      <c r="BK228" s="93">
        <v>0</v>
      </c>
      <c r="BL228" s="93">
        <v>0</v>
      </c>
      <c r="BM228" s="93">
        <v>0</v>
      </c>
      <c r="BN228" s="205">
        <f>IF(AY228&gt;=SUM(BB228:BM228),SUM(BB228:BM228),"ERROR")</f>
        <v>0</v>
      </c>
      <c r="BO228" s="206">
        <f t="shared" si="281"/>
        <v>0</v>
      </c>
      <c r="BP228" s="96">
        <f>AY228-BN228</f>
        <v>0</v>
      </c>
      <c r="BR228" s="336">
        <f>VLOOKUP(M228,'[2]EJEGAST ENERO'!$D$2:$N$136,11,0)</f>
        <v>627000000</v>
      </c>
      <c r="BS228" s="363">
        <f>+W228-BR228</f>
        <v>0</v>
      </c>
      <c r="BT228" s="336"/>
      <c r="BU228" s="336"/>
    </row>
    <row r="229" spans="1:73" ht="33" customHeight="1">
      <c r="A229" s="257">
        <v>3</v>
      </c>
      <c r="B229" s="257" t="s">
        <v>289</v>
      </c>
      <c r="C229" s="257">
        <v>3</v>
      </c>
      <c r="D229" s="257" t="s">
        <v>75</v>
      </c>
      <c r="E229" s="257"/>
      <c r="F229" s="257"/>
      <c r="G229" s="258"/>
      <c r="H229" s="258"/>
      <c r="I229" s="258"/>
      <c r="J229" s="258"/>
      <c r="K229" s="259"/>
      <c r="L229" s="260"/>
      <c r="M229" s="353">
        <v>34302</v>
      </c>
      <c r="N229" s="261" t="s">
        <v>292</v>
      </c>
      <c r="O229" s="93">
        <v>0</v>
      </c>
      <c r="P229" s="93">
        <v>0</v>
      </c>
      <c r="Q229" s="93">
        <v>0</v>
      </c>
      <c r="R229" s="93">
        <v>0</v>
      </c>
      <c r="S229" s="93">
        <v>0</v>
      </c>
      <c r="T229" s="94">
        <f>-P229+Q229-R229+S229</f>
        <v>0</v>
      </c>
      <c r="U229" s="94">
        <f>O229+T229</f>
        <v>0</v>
      </c>
      <c r="V229" s="262"/>
      <c r="W229" s="94">
        <f>+U229-V229</f>
        <v>0</v>
      </c>
      <c r="X229" s="93">
        <v>0</v>
      </c>
      <c r="Y229" s="93">
        <v>0</v>
      </c>
      <c r="Z229" s="93">
        <v>0</v>
      </c>
      <c r="AA229" s="93">
        <v>0</v>
      </c>
      <c r="AB229" s="93">
        <v>0</v>
      </c>
      <c r="AC229" s="93">
        <v>0</v>
      </c>
      <c r="AD229" s="93">
        <v>0</v>
      </c>
      <c r="AE229" s="93">
        <v>0</v>
      </c>
      <c r="AF229" s="93">
        <v>0</v>
      </c>
      <c r="AG229" s="93">
        <v>0</v>
      </c>
      <c r="AH229" s="93">
        <v>0</v>
      </c>
      <c r="AI229" s="93">
        <v>0</v>
      </c>
      <c r="AJ229" s="205">
        <f t="shared" si="317"/>
        <v>0</v>
      </c>
      <c r="AK229" s="206">
        <f t="shared" si="272"/>
        <v>0</v>
      </c>
      <c r="AL229" s="94">
        <f>W229-AJ229</f>
        <v>0</v>
      </c>
      <c r="AM229" s="93">
        <v>0</v>
      </c>
      <c r="AN229" s="93">
        <v>0</v>
      </c>
      <c r="AO229" s="93">
        <v>0</v>
      </c>
      <c r="AP229" s="93">
        <v>0</v>
      </c>
      <c r="AQ229" s="93">
        <v>0</v>
      </c>
      <c r="AR229" s="93">
        <v>0</v>
      </c>
      <c r="AS229" s="93">
        <v>0</v>
      </c>
      <c r="AT229" s="93">
        <v>0</v>
      </c>
      <c r="AU229" s="93">
        <v>0</v>
      </c>
      <c r="AV229" s="93">
        <v>0</v>
      </c>
      <c r="AW229" s="93">
        <v>0</v>
      </c>
      <c r="AX229" s="93">
        <v>0</v>
      </c>
      <c r="AY229" s="205">
        <f t="shared" si="270"/>
        <v>0</v>
      </c>
      <c r="AZ229" s="206">
        <f t="shared" si="271"/>
        <v>0</v>
      </c>
      <c r="BA229" s="94">
        <f>AJ229-AY229</f>
        <v>0</v>
      </c>
      <c r="BB229" s="93">
        <f>+AM229</f>
        <v>0</v>
      </c>
      <c r="BC229" s="93">
        <v>0</v>
      </c>
      <c r="BD229" s="93">
        <v>0</v>
      </c>
      <c r="BE229" s="93">
        <v>0</v>
      </c>
      <c r="BF229" s="93">
        <v>0</v>
      </c>
      <c r="BG229" s="93">
        <v>0</v>
      </c>
      <c r="BH229" s="93">
        <v>0</v>
      </c>
      <c r="BI229" s="93">
        <v>0</v>
      </c>
      <c r="BJ229" s="93">
        <v>0</v>
      </c>
      <c r="BK229" s="93">
        <v>0</v>
      </c>
      <c r="BL229" s="93">
        <v>0</v>
      </c>
      <c r="BM229" s="93">
        <v>0</v>
      </c>
      <c r="BN229" s="205">
        <f>IF(AY229&gt;=SUM(BB229:BM229),SUM(BB229:BM229),"ERROR")</f>
        <v>0</v>
      </c>
      <c r="BO229" s="206">
        <f t="shared" si="281"/>
        <v>0</v>
      </c>
      <c r="BP229" s="96">
        <f>AY229-BN229</f>
        <v>0</v>
      </c>
      <c r="BR229" s="336">
        <v>0</v>
      </c>
      <c r="BS229" s="363">
        <f>+W229-BR229</f>
        <v>0</v>
      </c>
      <c r="BT229" s="336"/>
      <c r="BU229" s="336"/>
    </row>
    <row r="230" spans="1:73" ht="12.75">
      <c r="A230" s="257" t="s">
        <v>289</v>
      </c>
      <c r="B230" s="257"/>
      <c r="C230" s="257"/>
      <c r="D230" s="257"/>
      <c r="E230" s="257"/>
      <c r="F230" s="257"/>
      <c r="G230" s="258"/>
      <c r="H230" s="258"/>
      <c r="I230" s="258"/>
      <c r="J230" s="258"/>
      <c r="K230" s="259"/>
      <c r="L230" s="260"/>
      <c r="M230" s="353"/>
      <c r="N230" s="316" t="s">
        <v>293</v>
      </c>
      <c r="O230" s="262">
        <v>0</v>
      </c>
      <c r="P230" s="262">
        <v>0</v>
      </c>
      <c r="Q230" s="262">
        <v>0</v>
      </c>
      <c r="R230" s="262">
        <v>0</v>
      </c>
      <c r="S230" s="262">
        <v>0</v>
      </c>
      <c r="T230" s="94">
        <f>-P230+Q230-R230+S230</f>
        <v>0</v>
      </c>
      <c r="U230" s="94">
        <f>O230+T230</f>
        <v>0</v>
      </c>
      <c r="V230" s="262"/>
      <c r="W230" s="94">
        <f>+U230-V230</f>
        <v>0</v>
      </c>
      <c r="X230" s="262">
        <v>0</v>
      </c>
      <c r="Y230" s="262"/>
      <c r="Z230" s="262"/>
      <c r="AA230" s="262">
        <v>0</v>
      </c>
      <c r="AB230" s="262">
        <v>0</v>
      </c>
      <c r="AC230" s="262">
        <v>0</v>
      </c>
      <c r="AD230" s="262">
        <v>0</v>
      </c>
      <c r="AE230" s="262"/>
      <c r="AF230" s="262"/>
      <c r="AG230" s="262">
        <v>0</v>
      </c>
      <c r="AH230" s="262">
        <v>0</v>
      </c>
      <c r="AI230" s="262"/>
      <c r="AJ230" s="205">
        <f t="shared" si="317"/>
        <v>0</v>
      </c>
      <c r="AK230" s="206">
        <f t="shared" si="272"/>
        <v>0</v>
      </c>
      <c r="AL230" s="94">
        <f>W230-AJ230</f>
        <v>0</v>
      </c>
      <c r="AM230" s="262">
        <v>0</v>
      </c>
      <c r="AN230" s="262"/>
      <c r="AO230" s="262"/>
      <c r="AP230" s="262"/>
      <c r="AQ230" s="262"/>
      <c r="AR230" s="262"/>
      <c r="AS230" s="262"/>
      <c r="AT230" s="262"/>
      <c r="AU230" s="93">
        <v>0</v>
      </c>
      <c r="AV230" s="262"/>
      <c r="AW230" s="262"/>
      <c r="AX230" s="262"/>
      <c r="AY230" s="205">
        <f t="shared" si="270"/>
        <v>0</v>
      </c>
      <c r="AZ230" s="206">
        <f t="shared" si="271"/>
        <v>0</v>
      </c>
      <c r="BA230" s="94">
        <f>AJ230-AY230</f>
        <v>0</v>
      </c>
      <c r="BB230" s="93">
        <f>+AM230</f>
        <v>0</v>
      </c>
      <c r="BC230" s="262"/>
      <c r="BD230" s="262"/>
      <c r="BE230" s="262"/>
      <c r="BF230" s="262"/>
      <c r="BG230" s="262"/>
      <c r="BH230" s="262"/>
      <c r="BI230" s="93">
        <f>+AT230</f>
        <v>0</v>
      </c>
      <c r="BJ230" s="262">
        <v>0</v>
      </c>
      <c r="BK230" s="262"/>
      <c r="BL230" s="262"/>
      <c r="BM230" s="262"/>
      <c r="BN230" s="205">
        <f>IF(AY230&gt;=SUM(BB230:BM230),SUM(BB230:BM230),"ERROR")</f>
        <v>0</v>
      </c>
      <c r="BO230" s="206">
        <f t="shared" si="281"/>
        <v>0</v>
      </c>
      <c r="BP230" s="96">
        <f>AY230-BN230</f>
        <v>0</v>
      </c>
      <c r="BR230" s="336"/>
      <c r="BS230" s="363"/>
      <c r="BT230" s="336"/>
      <c r="BU230" s="336"/>
    </row>
    <row r="231" spans="37:73" ht="12.75">
      <c r="AK231" s="321"/>
      <c r="BR231" s="336"/>
      <c r="BS231" s="363"/>
      <c r="BT231" s="336"/>
      <c r="BU231" s="336"/>
    </row>
    <row r="232" spans="37:73" ht="14.25">
      <c r="AK232" s="321"/>
      <c r="AY232" s="323"/>
      <c r="AZ232" s="323"/>
      <c r="BA232" s="323"/>
      <c r="BB232" s="323"/>
      <c r="BC232" s="323"/>
      <c r="BD232" s="323"/>
      <c r="BE232" s="323"/>
      <c r="BF232" s="323"/>
      <c r="BG232" s="323"/>
      <c r="BH232" s="323"/>
      <c r="BI232" s="323"/>
      <c r="BJ232" s="323"/>
      <c r="BK232" s="323"/>
      <c r="BL232" s="323"/>
      <c r="BM232" s="323"/>
      <c r="BN232" s="323"/>
      <c r="BR232" s="336"/>
      <c r="BS232" s="363"/>
      <c r="BT232" s="336"/>
      <c r="BU232" s="336"/>
    </row>
    <row r="233" spans="37:71" ht="12.75" customHeight="1">
      <c r="AK233" s="321"/>
      <c r="AY233" s="323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23"/>
      <c r="BJ233" s="323"/>
      <c r="BK233" s="323"/>
      <c r="BL233" s="323"/>
      <c r="BM233" s="323"/>
      <c r="BN233" s="323"/>
      <c r="BS233" s="363"/>
    </row>
    <row r="234" spans="37:71" ht="14.25">
      <c r="AK234" s="321"/>
      <c r="AY234" s="323"/>
      <c r="AZ234" s="323"/>
      <c r="BA234" s="323"/>
      <c r="BB234" s="323"/>
      <c r="BC234" s="323"/>
      <c r="BD234" s="323"/>
      <c r="BE234" s="323"/>
      <c r="BF234" s="323"/>
      <c r="BG234" s="323"/>
      <c r="BH234" s="323"/>
      <c r="BI234" s="323"/>
      <c r="BJ234" s="323"/>
      <c r="BK234" s="323"/>
      <c r="BL234" s="323"/>
      <c r="BM234" s="323"/>
      <c r="BN234" s="323"/>
      <c r="BS234" s="363"/>
    </row>
    <row r="235" spans="37:71" ht="18">
      <c r="AK235" s="321"/>
      <c r="AY235" s="323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24"/>
      <c r="BJ235" s="324"/>
      <c r="BK235" s="324"/>
      <c r="BL235" s="324"/>
      <c r="BM235" s="324"/>
      <c r="BN235" s="324"/>
      <c r="BO235" s="325"/>
      <c r="BP235" s="325"/>
      <c r="BS235" s="363"/>
    </row>
    <row r="236" spans="37:71" ht="14.25">
      <c r="AK236" s="321"/>
      <c r="AY236" s="323"/>
      <c r="AZ236" s="323"/>
      <c r="BA236" s="323"/>
      <c r="BB236" s="323"/>
      <c r="BC236" s="323"/>
      <c r="BD236" s="323"/>
      <c r="BE236" s="323"/>
      <c r="BF236" s="323"/>
      <c r="BG236" s="323"/>
      <c r="BH236" s="323"/>
      <c r="BI236" s="323"/>
      <c r="BJ236" s="323"/>
      <c r="BK236" s="323"/>
      <c r="BL236" s="323"/>
      <c r="BM236" s="323"/>
      <c r="BN236" s="323"/>
      <c r="BS236" s="363"/>
    </row>
    <row r="237" spans="7:71" ht="18">
      <c r="G237" s="367" t="s">
        <v>295</v>
      </c>
      <c r="H237" s="367"/>
      <c r="I237" s="367"/>
      <c r="J237" s="367"/>
      <c r="K237" s="367"/>
      <c r="L237" s="367"/>
      <c r="M237" s="367"/>
      <c r="N237" s="367"/>
      <c r="O237" s="367"/>
      <c r="P237" s="367"/>
      <c r="T237" s="326" t="str">
        <f>UPPER('[1]Detallada'!C16)</f>
        <v>JOSE ORLANDO ANGEL TORRES</v>
      </c>
      <c r="U237" s="327"/>
      <c r="V237" s="328"/>
      <c r="W237" s="329"/>
      <c r="X237" s="329"/>
      <c r="Y237" s="329"/>
      <c r="Z237" s="329"/>
      <c r="AA237" s="329"/>
      <c r="AB237" s="329"/>
      <c r="AC237" s="329"/>
      <c r="AD237" s="329"/>
      <c r="AE237" s="329"/>
      <c r="AF237" s="329"/>
      <c r="AG237" s="329"/>
      <c r="AY237" s="382" t="s">
        <v>294</v>
      </c>
      <c r="AZ237" s="382"/>
      <c r="BA237" s="382"/>
      <c r="BB237" s="382"/>
      <c r="BC237" s="382"/>
      <c r="BD237" s="382"/>
      <c r="BE237" s="382"/>
      <c r="BF237" s="382"/>
      <c r="BG237" s="382"/>
      <c r="BH237" s="382"/>
      <c r="BI237" s="367"/>
      <c r="BJ237" s="367"/>
      <c r="BK237" s="367"/>
      <c r="BL237" s="367"/>
      <c r="BM237" s="367"/>
      <c r="BN237" s="367"/>
      <c r="BS237" s="363"/>
    </row>
    <row r="238" spans="11:76" ht="18">
      <c r="K238" s="326" t="str">
        <f>+'[1]Detallada'!B26</f>
        <v>Gerente Subred Integrada de Servicios de Salud Sur E.S.E.</v>
      </c>
      <c r="T238" s="326" t="s">
        <v>296</v>
      </c>
      <c r="V238" s="330"/>
      <c r="AZ238" s="326" t="s">
        <v>297</v>
      </c>
      <c r="BA238" s="327"/>
      <c r="BB238" s="327"/>
      <c r="BJ238" s="327" t="e">
        <f>'[1]Ingresos'!#REF!</f>
        <v>#REF!</v>
      </c>
      <c r="BQ238" s="337"/>
      <c r="BR238" s="336"/>
      <c r="BX238" s="64"/>
    </row>
    <row r="239" ht="12.75">
      <c r="BS239" s="363"/>
    </row>
    <row r="240" ht="12.75">
      <c r="BS240" s="363"/>
    </row>
    <row r="241" ht="12.75">
      <c r="BS241" s="363"/>
    </row>
    <row r="242" ht="12.75">
      <c r="BS242" s="363"/>
    </row>
    <row r="243" ht="12.75">
      <c r="BS243" s="363"/>
    </row>
    <row r="244" ht="12.75">
      <c r="BS244" s="363"/>
    </row>
    <row r="245" ht="12.75">
      <c r="BS245" s="363"/>
    </row>
    <row r="246" ht="12.75">
      <c r="BS246" s="363"/>
    </row>
    <row r="247" ht="12.75">
      <c r="BS247" s="363"/>
    </row>
    <row r="248" ht="12.75">
      <c r="BS248" s="363"/>
    </row>
    <row r="249" ht="12.75">
      <c r="BS249" s="363"/>
    </row>
    <row r="250" ht="12.75">
      <c r="BS250" s="363"/>
    </row>
    <row r="251" ht="12.75">
      <c r="BS251" s="363"/>
    </row>
    <row r="252" ht="12.75">
      <c r="BS252" s="363"/>
    </row>
    <row r="253" ht="12.75">
      <c r="BS253" s="363"/>
    </row>
    <row r="254" ht="12.75">
      <c r="BS254" s="363"/>
    </row>
    <row r="255" ht="12.75">
      <c r="BS255" s="363"/>
    </row>
    <row r="256" ht="12.75">
      <c r="BS256" s="363"/>
    </row>
    <row r="257" ht="12.75">
      <c r="BS257" s="363"/>
    </row>
    <row r="258" ht="12.75">
      <c r="BS258" s="363"/>
    </row>
    <row r="259" ht="12.75">
      <c r="BS259" s="363"/>
    </row>
    <row r="260" ht="12.75">
      <c r="BS260" s="363"/>
    </row>
    <row r="261" ht="12.75">
      <c r="BS261" s="363"/>
    </row>
    <row r="262" ht="12.75">
      <c r="BS262" s="363"/>
    </row>
    <row r="263" ht="12.75">
      <c r="BS263" s="363"/>
    </row>
    <row r="264" ht="12.75">
      <c r="BS264" s="363"/>
    </row>
    <row r="265" ht="12.75">
      <c r="BS265" s="363"/>
    </row>
    <row r="266" ht="12.75">
      <c r="BS266" s="363"/>
    </row>
    <row r="267" ht="12.75">
      <c r="BS267" s="363"/>
    </row>
    <row r="268" ht="12.75">
      <c r="BS268" s="363"/>
    </row>
    <row r="269" ht="12.75">
      <c r="BS269" s="363"/>
    </row>
    <row r="270" ht="12.75">
      <c r="BS270" s="363"/>
    </row>
    <row r="271" ht="12.75">
      <c r="BS271" s="363"/>
    </row>
    <row r="272" ht="12.75">
      <c r="BS272" s="363"/>
    </row>
    <row r="273" ht="12.75">
      <c r="BS273" s="363"/>
    </row>
    <row r="274" ht="12.75">
      <c r="BS274" s="363"/>
    </row>
    <row r="275" ht="12.75">
      <c r="BS275" s="363"/>
    </row>
    <row r="276" ht="12.75">
      <c r="BS276" s="363"/>
    </row>
    <row r="277" ht="12.75">
      <c r="BS277" s="363"/>
    </row>
    <row r="278" ht="12.75">
      <c r="BS278" s="363"/>
    </row>
    <row r="279" ht="12.75">
      <c r="BS279" s="363"/>
    </row>
    <row r="280" ht="12.75">
      <c r="BS280" s="363"/>
    </row>
    <row r="281" ht="12.75">
      <c r="BS281" s="363"/>
    </row>
    <row r="282" ht="12.75">
      <c r="BS282" s="363"/>
    </row>
    <row r="283" ht="12.75">
      <c r="BS283" s="363"/>
    </row>
    <row r="284" ht="12.75">
      <c r="BS284" s="363"/>
    </row>
    <row r="285" ht="12.75">
      <c r="BS285" s="363"/>
    </row>
    <row r="286" ht="12.75">
      <c r="BS286" s="363"/>
    </row>
    <row r="287" ht="12.75">
      <c r="BS287" s="363"/>
    </row>
    <row r="288" ht="12.75">
      <c r="BS288" s="363"/>
    </row>
    <row r="289" ht="12.75">
      <c r="BS289" s="363"/>
    </row>
    <row r="290" ht="12.75">
      <c r="BS290" s="363"/>
    </row>
    <row r="291" ht="12.75">
      <c r="BS291" s="363"/>
    </row>
    <row r="292" ht="12.75">
      <c r="BS292" s="363"/>
    </row>
    <row r="293" ht="12.75">
      <c r="BS293" s="363"/>
    </row>
    <row r="294" ht="12.75">
      <c r="BS294" s="363"/>
    </row>
    <row r="295" ht="12.75">
      <c r="BS295" s="363"/>
    </row>
    <row r="296" ht="12.75">
      <c r="BS296" s="363"/>
    </row>
    <row r="297" ht="12.75">
      <c r="BS297" s="363"/>
    </row>
    <row r="298" ht="12.75">
      <c r="BS298" s="363"/>
    </row>
    <row r="299" ht="12.75">
      <c r="BS299" s="363"/>
    </row>
    <row r="300" ht="12.75">
      <c r="BS300" s="363"/>
    </row>
    <row r="301" ht="12.75">
      <c r="BS301" s="363"/>
    </row>
    <row r="302" ht="12.75">
      <c r="BS302" s="363"/>
    </row>
    <row r="303" ht="12.75">
      <c r="BS303" s="363"/>
    </row>
    <row r="304" ht="12.75">
      <c r="BS304" s="363"/>
    </row>
    <row r="305" ht="12.75">
      <c r="BS305" s="363"/>
    </row>
    <row r="306" ht="12.75">
      <c r="BS306" s="363"/>
    </row>
    <row r="307" ht="12.75">
      <c r="BS307" s="363"/>
    </row>
    <row r="308" ht="12.75">
      <c r="BS308" s="363"/>
    </row>
    <row r="309" ht="12.75">
      <c r="BS309" s="363"/>
    </row>
    <row r="310" ht="12.75">
      <c r="BS310" s="363"/>
    </row>
    <row r="311" ht="12.75">
      <c r="BS311" s="363"/>
    </row>
    <row r="312" ht="12.75">
      <c r="BS312" s="363"/>
    </row>
    <row r="313" ht="12.75">
      <c r="BS313" s="363"/>
    </row>
    <row r="314" ht="12.75">
      <c r="BS314" s="363"/>
    </row>
    <row r="315" ht="12.75">
      <c r="BS315" s="363"/>
    </row>
    <row r="316" ht="12.75">
      <c r="BS316" s="363"/>
    </row>
    <row r="317" ht="12.75">
      <c r="BS317" s="363"/>
    </row>
    <row r="318" ht="12.75">
      <c r="BS318" s="363"/>
    </row>
    <row r="319" ht="12.75">
      <c r="BS319" s="363"/>
    </row>
    <row r="320" ht="12.75">
      <c r="BS320" s="363"/>
    </row>
    <row r="321" ht="12.75">
      <c r="BS321" s="363"/>
    </row>
    <row r="322" ht="12.75">
      <c r="BS322" s="363"/>
    </row>
    <row r="323" ht="12.75">
      <c r="BS323" s="363"/>
    </row>
    <row r="324" ht="12.75">
      <c r="BS324" s="363"/>
    </row>
    <row r="325" ht="12.75">
      <c r="BS325" s="363"/>
    </row>
    <row r="326" ht="12.75">
      <c r="BS326" s="363"/>
    </row>
    <row r="327" ht="12.75">
      <c r="BS327" s="363"/>
    </row>
    <row r="328" ht="12.75">
      <c r="BS328" s="363"/>
    </row>
    <row r="329" ht="12.75">
      <c r="BS329" s="363"/>
    </row>
    <row r="330" ht="12.75">
      <c r="BS330" s="363"/>
    </row>
    <row r="331" ht="12.75">
      <c r="BS331" s="363"/>
    </row>
    <row r="332" ht="12.75">
      <c r="BS332" s="363"/>
    </row>
    <row r="333" ht="12.75">
      <c r="BS333" s="363"/>
    </row>
    <row r="334" ht="12.75">
      <c r="BS334" s="363"/>
    </row>
    <row r="335" ht="12.75">
      <c r="BS335" s="363"/>
    </row>
    <row r="336" ht="12.75">
      <c r="BS336" s="363"/>
    </row>
    <row r="337" ht="12.75">
      <c r="BS337" s="363"/>
    </row>
    <row r="338" ht="12.75">
      <c r="BS338" s="363"/>
    </row>
    <row r="339" ht="12.75">
      <c r="BS339" s="363"/>
    </row>
  </sheetData>
  <sheetProtection formatCells="0" formatColumns="0" formatRows="0" autoFilter="0" pivotTables="0"/>
  <mergeCells count="71">
    <mergeCell ref="A4:H6"/>
    <mergeCell ref="K4:K6"/>
    <mergeCell ref="L4:L6"/>
    <mergeCell ref="M4:M6"/>
    <mergeCell ref="N4:N6"/>
    <mergeCell ref="AC5:AC6"/>
    <mergeCell ref="O4:O6"/>
    <mergeCell ref="R5:R6"/>
    <mergeCell ref="S5:S6"/>
    <mergeCell ref="BO4:BO6"/>
    <mergeCell ref="AF5:AF6"/>
    <mergeCell ref="AG5:AG6"/>
    <mergeCell ref="W4:W6"/>
    <mergeCell ref="X4:AJ4"/>
    <mergeCell ref="Z5:Z6"/>
    <mergeCell ref="AA5:AA6"/>
    <mergeCell ref="AB5:AB6"/>
    <mergeCell ref="AZ4:AZ6"/>
    <mergeCell ref="AE5:AE6"/>
    <mergeCell ref="BL5:BL6"/>
    <mergeCell ref="BM5:BM6"/>
    <mergeCell ref="AZ233:BH233"/>
    <mergeCell ref="BA4:BA6"/>
    <mergeCell ref="BF5:BF6"/>
    <mergeCell ref="T5:T6"/>
    <mergeCell ref="BI5:BI6"/>
    <mergeCell ref="AM4:AY4"/>
    <mergeCell ref="AV5:AV6"/>
    <mergeCell ref="AO5:AO6"/>
    <mergeCell ref="V4:V6"/>
    <mergeCell ref="AY237:BH237"/>
    <mergeCell ref="BI237:BN237"/>
    <mergeCell ref="AK4:AK6"/>
    <mergeCell ref="AL4:AL6"/>
    <mergeCell ref="BH5:BH6"/>
    <mergeCell ref="BB5:BB6"/>
    <mergeCell ref="O2:Q2"/>
    <mergeCell ref="O3:Q3"/>
    <mergeCell ref="P4:T4"/>
    <mergeCell ref="P5:P6"/>
    <mergeCell ref="Q5:Q6"/>
    <mergeCell ref="AP5:AP6"/>
    <mergeCell ref="BP4:BP6"/>
    <mergeCell ref="AR5:AR6"/>
    <mergeCell ref="AS5:AS6"/>
    <mergeCell ref="AT5:AT6"/>
    <mergeCell ref="AU5:AU6"/>
    <mergeCell ref="AY5:AY6"/>
    <mergeCell ref="AW5:AW6"/>
    <mergeCell ref="BB4:BN4"/>
    <mergeCell ref="BG5:BG6"/>
    <mergeCell ref="Y5:Y6"/>
    <mergeCell ref="AD5:AD6"/>
    <mergeCell ref="BN5:BN6"/>
    <mergeCell ref="AN5:AN6"/>
    <mergeCell ref="A7:H7"/>
    <mergeCell ref="BD5:BD6"/>
    <mergeCell ref="BE5:BE6"/>
    <mergeCell ref="AH5:AH6"/>
    <mergeCell ref="AI5:AI6"/>
    <mergeCell ref="AJ5:AJ6"/>
    <mergeCell ref="U4:U6"/>
    <mergeCell ref="AQ5:AQ6"/>
    <mergeCell ref="BJ5:BJ6"/>
    <mergeCell ref="BK5:BK6"/>
    <mergeCell ref="G237:P237"/>
    <mergeCell ref="AM5:AM6"/>
    <mergeCell ref="AZ235:BH235"/>
    <mergeCell ref="AX5:AX6"/>
    <mergeCell ref="BC5:BC6"/>
    <mergeCell ref="X5:X6"/>
  </mergeCells>
  <conditionalFormatting sqref="K3 F1:G2 A1:C1 A3:B3 M3:O3 H1:M1 AX31 BM8:BM11 AI13:AI30 BM13:BM31 N8 AI33:AI34 AI93:AI96 AI160 AI166 R1:IV2 AI51 AX89 AX155 AX168 O2 O1:Q1 B2:E2 AI176:AI200 AX176:AX200 BM176:BM199 AI39:AI41 AI55 AI58:AI62 AI66 AI69 AI73 AI75 AI85:AI89 AI99:AI102 AI110 AI121 AI123 AI126 AI128:AI133 AI139 AI143 AI146:AI150 AI168 AI171:AI174 AX33:AX34 AX36 AX38:AX41 AX44:AX45 AX51 AX55 AX58:AX62 AX66 AX69 AX73 AX75 AX85:AX87 AX92:AX96 AX99:AX102 AX110 AX115 AX117 AX119:AX121 AX123 AX126 AX128:AX133 AX139 AX143 AX146:AX148 AX160 AX164 AX171:AX174 BM33:BM34 BM36 BM38:BM41 BM44:BM45 BM51 BM55 BM58:BM62 BM66 BM69 BM73 BM75 BM85:BM89 BM92:BM96 BM99:BM102 BM121 BM123 BM126 BM128:BM133 BM139 BM143 BM146:BM150 BM155 BM160 BM164 BM166 BM168 BM171:BM174">
    <cfRule type="cellIs" priority="21" dxfId="0" operator="lessThan" stopIfTrue="1">
      <formula>0</formula>
    </cfRule>
  </conditionalFormatting>
  <conditionalFormatting sqref="AX31 AI13:AI30 N8 AI33:AI34 BM10:BM11 AI160 AI51 AI200:AI203 AX155 AI100:AI102 AX200:AX203 AI93:AI96 BM13:BM31 BM8 BM200:BM202 AI166 AX101:AX102 AI171:AI174 AX174 BM171:BM174 BM182 AX182 AI182 AI184:AI185 BM184:BM185 AX184:AX185 AX187 AI187 BM187 BM189:BM190 AX189:AX190 AI189:AI190 AI192 BM192 AX192 AX194:AX195 AI194:AI195 BM194:BM195 BM197:BM198 AX197:AX198 AI197:AI198 AX89 BM101:BM102 AI176:AI180 AX176:AX180 BM176:BM180 AI39:AI41 AI55 AI58:AI62 AI66 AI69 AI73 AI75 AI85:AI89 AI110 AI121 AI123 AI126 AI128:AI133 AI139 AI143 AI146:AI150 AX33:AX34 AX36 AX38:AX41 AX44:AX45 AX51 AX55 AX58:AX62 AX66 AX69 AX73 AX75 AX85:AX87 AX92:AX96 AX99 AX110 AX115 AX117 AX119:AX121 AX123 AX126 AX128:AX133 AX139 AX143 AX146:AX148 AX160 AX164 BM33:BM34 BM36 BM38:BM41 BM44:BM45 BM51 BM55 BM58:BM62 BM66 BM69 BM73 BM75 BM85:BM89 BM92:BM96 BM121 BM123 BM126 BM128:BM133 BM139 BM143 BM146:BM150 BM155 BM160 BM164 BM166">
    <cfRule type="cellIs" priority="20" dxfId="0" operator="lessThan" stopIfTrue="1">
      <formula>0</formula>
    </cfRule>
  </conditionalFormatting>
  <conditionalFormatting sqref="A2">
    <cfRule type="cellIs" priority="19" dxfId="0" operator="lessThan" stopIfTrue="1">
      <formula>0</formula>
    </cfRule>
  </conditionalFormatting>
  <conditionalFormatting sqref="AI207 AX207 BM207">
    <cfRule type="cellIs" priority="18" dxfId="0" operator="lessThan" stopIfTrue="1">
      <formula>0</formula>
    </cfRule>
  </conditionalFormatting>
  <conditionalFormatting sqref="AI207 AX207 BM207">
    <cfRule type="cellIs" priority="17" dxfId="0" operator="lessThan" stopIfTrue="1">
      <formula>0</formula>
    </cfRule>
  </conditionalFormatting>
  <conditionalFormatting sqref="AI208 AX208 BM208">
    <cfRule type="cellIs" priority="16" dxfId="0" operator="lessThan" stopIfTrue="1">
      <formula>0</formula>
    </cfRule>
  </conditionalFormatting>
  <conditionalFormatting sqref="AI208 AX208 BM208">
    <cfRule type="cellIs" priority="15" dxfId="0" operator="lessThan" stopIfTrue="1">
      <formula>0</formula>
    </cfRule>
  </conditionalFormatting>
  <conditionalFormatting sqref="AI209 AX209 BM209">
    <cfRule type="cellIs" priority="14" dxfId="0" operator="lessThan" stopIfTrue="1">
      <formula>0</formula>
    </cfRule>
  </conditionalFormatting>
  <conditionalFormatting sqref="AI209 AX209 BM209">
    <cfRule type="cellIs" priority="13" dxfId="0" operator="lessThan" stopIfTrue="1">
      <formula>0</formula>
    </cfRule>
  </conditionalFormatting>
  <conditionalFormatting sqref="AI210 AX210 BM210">
    <cfRule type="cellIs" priority="12" dxfId="0" operator="lessThan" stopIfTrue="1">
      <formula>0</formula>
    </cfRule>
  </conditionalFormatting>
  <conditionalFormatting sqref="BM210 AX210 AI210">
    <cfRule type="cellIs" priority="11" dxfId="0" operator="lessThan" stopIfTrue="1">
      <formula>0</formula>
    </cfRule>
  </conditionalFormatting>
  <conditionalFormatting sqref="AI211 AX211 BM211">
    <cfRule type="cellIs" priority="10" dxfId="0" operator="lessThan" stopIfTrue="1">
      <formula>0</formula>
    </cfRule>
  </conditionalFormatting>
  <conditionalFormatting sqref="BM211 AX211 AI211">
    <cfRule type="cellIs" priority="9" dxfId="0" operator="lessThan" stopIfTrue="1">
      <formula>0</formula>
    </cfRule>
  </conditionalFormatting>
  <conditionalFormatting sqref="AI217 AX217 BM217">
    <cfRule type="cellIs" priority="8" dxfId="0" operator="lessThan" stopIfTrue="1">
      <formula>0</formula>
    </cfRule>
  </conditionalFormatting>
  <conditionalFormatting sqref="AI217 AX217 BM217">
    <cfRule type="cellIs" priority="7" dxfId="0" operator="lessThan" stopIfTrue="1">
      <formula>0</formula>
    </cfRule>
  </conditionalFormatting>
  <conditionalFormatting sqref="AI218 AX218 BM218">
    <cfRule type="cellIs" priority="6" dxfId="0" operator="lessThan" stopIfTrue="1">
      <formula>0</formula>
    </cfRule>
  </conditionalFormatting>
  <conditionalFormatting sqref="AI218 AX218 BM218">
    <cfRule type="cellIs" priority="5" dxfId="0" operator="lessThan" stopIfTrue="1">
      <formula>0</formula>
    </cfRule>
  </conditionalFormatting>
  <conditionalFormatting sqref="AI219 AX219 BM219">
    <cfRule type="cellIs" priority="4" dxfId="0" operator="lessThan" stopIfTrue="1">
      <formula>0</formula>
    </cfRule>
  </conditionalFormatting>
  <conditionalFormatting sqref="BM219 AX219 AI219">
    <cfRule type="cellIs" priority="3" dxfId="0" operator="lessThan" stopIfTrue="1">
      <formula>0</formula>
    </cfRule>
  </conditionalFormatting>
  <conditionalFormatting sqref="AI220 AX220 BM220">
    <cfRule type="cellIs" priority="2" dxfId="0" operator="lessThan" stopIfTrue="1">
      <formula>0</formula>
    </cfRule>
  </conditionalFormatting>
  <conditionalFormatting sqref="BM220 AX220 AI220">
    <cfRule type="cellIs" priority="1" dxfId="0" operator="lessThan" stopIfTrue="1">
      <formula>0</formula>
    </cfRule>
  </conditionalFormatting>
  <printOptions horizontalCentered="1"/>
  <pageMargins left="0.8661417322834646" right="0.15748031496062992" top="0.5511811023622047" bottom="0.15748031496062992" header="0.2362204724409449" footer="0.15748031496062992"/>
  <pageSetup blackAndWhite="1" fitToHeight="2" orientation="landscape" paperSize="5" scale="43" r:id="rId2"/>
  <headerFooter alignWithMargins="0">
    <oddFooter>&amp;R&amp;8&amp;F&amp;AGrupo Hospitales&amp;P de &amp;N</oddFooter>
  </headerFooter>
  <rowBreaks count="2" manualBreakCount="2">
    <brk id="98" max="67" man="1"/>
    <brk id="180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presupuesto3</dc:creator>
  <cp:keywords/>
  <dc:description/>
  <cp:lastModifiedBy>presupuesto1</cp:lastModifiedBy>
  <cp:lastPrinted>2017-02-09T16:25:11Z</cp:lastPrinted>
  <dcterms:created xsi:type="dcterms:W3CDTF">2016-11-08T20:24:57Z</dcterms:created>
  <dcterms:modified xsi:type="dcterms:W3CDTF">2017-02-23T13:28:49Z</dcterms:modified>
  <cp:category/>
  <cp:version/>
  <cp:contentType/>
  <cp:contentStatus/>
</cp:coreProperties>
</file>